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a.nurpeisov\Desktop\ВСЕЕЕ ДОКУМЕНТЫЫЫЫЫ\ТЕНДЕРА\На 2020г\5. Спецодежда\"/>
    </mc:Choice>
  </mc:AlternateContent>
  <xr:revisionPtr revIDLastSave="0" documentId="13_ncr:1_{F66B1A2F-0CFE-4283-A044-6BB8CB5B4B4B}" xr6:coauthVersionLast="45" xr6:coauthVersionMax="45" xr10:uidLastSave="{00000000-0000-0000-0000-000000000000}"/>
  <bookViews>
    <workbookView xWindow="-120" yWindow="-120" windowWidth="29040" windowHeight="15840" xr2:uid="{00000000-000D-0000-FFFF-FFFF00000000}"/>
  </bookViews>
  <sheets>
    <sheet name="Лист2"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 i="2" l="1"/>
  <c r="G29" i="2"/>
  <c r="G28" i="2"/>
  <c r="G26" i="2"/>
  <c r="H29" i="2" l="1"/>
  <c r="H28" i="2"/>
  <c r="H27" i="2"/>
  <c r="H26" i="2"/>
  <c r="G43" i="2" l="1"/>
  <c r="H43" i="2" s="1"/>
  <c r="G42" i="2"/>
  <c r="H42" i="2" s="1"/>
  <c r="G41" i="2"/>
  <c r="H41" i="2" s="1"/>
  <c r="G40" i="2"/>
  <c r="H40" i="2" s="1"/>
  <c r="G39" i="2"/>
  <c r="H39" i="2" s="1"/>
  <c r="G38" i="2"/>
  <c r="H38" i="2" s="1"/>
  <c r="G37" i="2"/>
  <c r="H37" i="2" s="1"/>
  <c r="G35" i="2"/>
  <c r="H35" i="2" s="1"/>
  <c r="G34" i="2"/>
  <c r="H34" i="2" s="1"/>
  <c r="G33" i="2"/>
  <c r="H33" i="2" s="1"/>
  <c r="G32" i="2"/>
  <c r="H32" i="2" s="1"/>
  <c r="G31" i="2"/>
  <c r="H31" i="2" s="1"/>
  <c r="G30" i="2"/>
  <c r="H30" i="2" s="1"/>
  <c r="G25" i="2"/>
  <c r="H25" i="2" s="1"/>
  <c r="G24" i="2"/>
  <c r="H24" i="2" s="1"/>
  <c r="G23" i="2"/>
  <c r="H23" i="2" s="1"/>
  <c r="G22" i="2"/>
  <c r="H22" i="2" s="1"/>
  <c r="G21" i="2"/>
  <c r="H21" i="2" s="1"/>
  <c r="G20" i="2"/>
  <c r="H20" i="2" s="1"/>
  <c r="G19" i="2"/>
  <c r="H19" i="2" s="1"/>
  <c r="G18" i="2"/>
  <c r="H18" i="2" s="1"/>
  <c r="G17" i="2"/>
  <c r="H17" i="2" s="1"/>
  <c r="G16" i="2"/>
  <c r="H16" i="2" s="1"/>
  <c r="G14" i="2"/>
  <c r="H14" i="2" s="1"/>
  <c r="G13" i="2"/>
  <c r="H13" i="2" s="1"/>
  <c r="G12" i="2"/>
  <c r="H12" i="2" s="1"/>
  <c r="G11" i="2"/>
  <c r="H11" i="2" s="1"/>
  <c r="G10" i="2"/>
  <c r="H10" i="2" s="1"/>
  <c r="G9" i="2"/>
  <c r="H9" i="2" s="1"/>
  <c r="G8" i="2"/>
  <c r="H8" i="2" s="1"/>
  <c r="G7" i="2"/>
  <c r="H7" i="2" s="1"/>
  <c r="G6" i="2"/>
  <c r="H6" i="2" s="1"/>
  <c r="G5" i="2"/>
  <c r="H5" i="2" s="1"/>
  <c r="G4" i="2"/>
  <c r="H4" i="2" s="1"/>
  <c r="H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B13" authorId="0" shapeId="0" xr:uid="{00000000-0006-0000-0000-000001000000}">
      <text>
        <r>
          <rPr>
            <b/>
            <sz val="8"/>
            <color indexed="81"/>
            <rFont val="Tahoma"/>
            <family val="2"/>
            <charset val="204"/>
          </rPr>
          <t>Автор:</t>
        </r>
        <r>
          <rPr>
            <sz val="8"/>
            <color indexed="81"/>
            <rFont val="Tahoma"/>
            <family val="2"/>
            <charset val="204"/>
          </rPr>
          <t xml:space="preserve">
Комплект для защиты от пониженных температур</t>
        </r>
      </text>
    </comment>
  </commentList>
</comments>
</file>

<file path=xl/sharedStrings.xml><?xml version="1.0" encoding="utf-8"?>
<sst xmlns="http://schemas.openxmlformats.org/spreadsheetml/2006/main" count="132" uniqueCount="99">
  <si>
    <t>№</t>
  </si>
  <si>
    <t>Описание и требуемые функциональные, технические, качественные и эксплуатационные характеристики</t>
  </si>
  <si>
    <t>Цена за единицу (без НДС) с учетом всех расходов</t>
  </si>
  <si>
    <t>Общая сумма в тенге  (без НДС) с учетом всех расходов</t>
  </si>
  <si>
    <t>Условия платежа</t>
  </si>
  <si>
    <t>Полное наименование, номер телефона, почтовый и электронный адреса субъекта естественной монополии</t>
  </si>
  <si>
    <t>Количество (объем) закупаемых товаров, работ, услуг</t>
  </si>
  <si>
    <t xml:space="preserve"> Единица измерения</t>
  </si>
  <si>
    <t>Ценовые предложения потенциальных поставщиков принимаются в срок до (указать час, минуту и дату) по адресу: г. Атырау, Промышленная зона АНПЗ, строение 15А, кабинет отдела закупок</t>
  </si>
  <si>
    <t>Конверты с ценовыми предложениями вскрываются (указать час, минуту и дату) по адресу по адресу: г. Атырау, Промышленная зона АНПЗ, строение 15А, кабинет зал совещаний</t>
  </si>
  <si>
    <t>ТОО «РТИ-АНПЗ», 8 777 777 58 69, rti-zakup@mail.ru</t>
  </si>
  <si>
    <t>Наименование оказываемых услуг</t>
  </si>
  <si>
    <t>Срок оказания услуг по адресу: г. Атырау, Промышленная зона АНПЗ, строение 15А</t>
  </si>
  <si>
    <t>Ботинки юфтевые на маслобензостойкой подошве с металлическим подноском</t>
  </si>
  <si>
    <t>Ботинки утепленные с металлическим подноском на нефтеморозостойкой подошве</t>
  </si>
  <si>
    <t>Жилет сигнальный зимний 2-ого класса защиты</t>
  </si>
  <si>
    <t>Каска защитная</t>
  </si>
  <si>
    <t>Краги спилковые</t>
  </si>
  <si>
    <t>Краги спилковые утепленные</t>
  </si>
  <si>
    <t>Костюм сварщика (летний)</t>
  </si>
  <si>
    <t>Костюм специальный летний для защиты от термических рисков электрической дуги из материала с постоянными термостойкими св-ми</t>
  </si>
  <si>
    <t>Костюм для сварщика (зимний)</t>
  </si>
  <si>
    <t>Костюм утепленный для защиты от пониженных температур, общих производственных загрязнений и механических воздействий (комплект)</t>
  </si>
  <si>
    <t>Костюм х/б для защиты от производственных загрязнений</t>
  </si>
  <si>
    <t>Костюм х/б  с масло водооталкивающей пропиткой</t>
  </si>
  <si>
    <t xml:space="preserve">Очки защитные открытые </t>
  </si>
  <si>
    <t>Очки защитные со светофильтрами</t>
  </si>
  <si>
    <t>Одноразовые костюмы</t>
  </si>
  <si>
    <t>Перчатки комбинированные</t>
  </si>
  <si>
    <t>Перчатки с полимерным покрытием</t>
  </si>
  <si>
    <t xml:space="preserve">Перчатки резиновые </t>
  </si>
  <si>
    <t>Перчатки утепленные</t>
  </si>
  <si>
    <t>Подшлемник термостойкий летний</t>
  </si>
  <si>
    <t>Подшлемник термостойкий зимний</t>
  </si>
  <si>
    <t>Сапоги болотные</t>
  </si>
  <si>
    <t>Сумка для рации (нагрудная)</t>
  </si>
  <si>
    <t>Сабо женские, мужские (тапочки)</t>
  </si>
  <si>
    <t>Фонарь налобный</t>
  </si>
  <si>
    <t xml:space="preserve">Халат медицинский </t>
  </si>
  <si>
    <t>Щиток защитный лицевой со светофильтрами</t>
  </si>
  <si>
    <t>Боевая одежда пожарного (БОП-1)</t>
  </si>
  <si>
    <t>Боевая одежда пожарного в комплекте (БОП-1)</t>
  </si>
  <si>
    <t>Сапоги для пожарных</t>
  </si>
  <si>
    <t>Шлем-каска</t>
  </si>
  <si>
    <t>Карабин</t>
  </si>
  <si>
    <t>Пояс</t>
  </si>
  <si>
    <t>пара</t>
  </si>
  <si>
    <t>шт.</t>
  </si>
  <si>
    <t>компл.</t>
  </si>
  <si>
    <t xml:space="preserve">Обувь  изготавливается литьевым методом крепления подошвы из полиуретана и термопластичного полиуретана. В соответствии с комплектацией обуви и замаркированными обозначениями защитных свойств обувь обеспечивает защиту от нефти, нефтепродуктов, растворов щелочей концентрации до 20%, механических воздействий и общих производственных загрязнений.Обувь изготавливается из натуральной кожи (юфть) толщиной 1,8–2,0 мм с отделкой из современных обувных материалов – микрофибры ON MICRO CARBON.
Двухслойная подошва устойчива к воздействию химических факторов – нефти, нефтепродуктов, растворов щелочей концентрации до 20%.
Верхний слой из полиуретана обладает амортизирующими свойствами, гасит ударные нагрузки, а также придает обуви легкость и комфортность.
Верх обуви: кожа натуральная.
Подкладка: полотно ARTICO, полиэфирное полотно.
Внутренний защитный носок: композитный материал (Мун 200).
Подошва: двухслойная, полиуретан + термопластичный полиуретан.
Метод крепления: литьевой.
Цвет: черный.
Полнота: 9.
</t>
  </si>
  <si>
    <t>Ботинки изготовлены методом литья к заготовке верха обуви промежуточного слоя подошвы из полиуретана с ходовым слоем из резины на основе нитрильного каучука. В соответствии с комплектацией обуви и замаркированными обозначениями защитных свойств обувь обеспечивает защиту от нефти, нефтепродуктов, механических воздействий, растворов щелочей концентрации до 20%, кратковременного (60 с) контакта с поверхностями, нагретыми до температуры 300°С, от скольжения по зажиренным поверхностям, от общих производственных загрязнений.Материал верха обуви  термоустойчивая водоотталкивающая кожа (юфть) толщиной 1,8–2,0 мм.
Подошва – двухслойная, устойчивая к воздействию нефти, нефтепродуктов, щелочей концентрации до 20%, повышенных температур.
Верх обуви: кожа натуральная и материал RETOR (Ретор).
Подкладка: мех натуральный «Аляска» (овчина), высота ворса 12–14 мм.
Внутренний защитный носок: композитный материал (Мун 200).
Подошва: двухслойная, полиуретан и нитрильная резина. Выдерживает кратковременное воздействие высоких температур (300°С / 60 с).
Метод крепления: литьевой.
Цвет: черный.
Полнота: 10.</t>
  </si>
  <si>
    <t xml:space="preserve">Изделие повышенной видимости 2 класса. Застежка на ленту-липучку. Кант – износостойкая трикотажная тесьма серого цвета. Слева, на полочке, шлевка для крепления бейджа.Ткань: 100% полиэфир, плотность 120 г/кв.м. Соответствует европейскому стандарту EN 20471 для сигнальной одежды повышенной видимости. Фоновый материал обеспечивает высокую видимость в дневное время, а световозвращающие полосы – в ночное и в условиях недостаточной видимости (при плохой погоде). Световозвращающий материал: лента шириной 5 см, обеспечивает хорошую видимость.
Цвет: флуоресцентный оранжевый.
</t>
  </si>
  <si>
    <t>Конструкция: ударопрочный корпус каски выполнен из материала SUPER Termo-treK®. Каска оснащена козырьком, водосточным желобком и двумя пазами для крепления противошумных наушников, амортизатором из тканевых лент с креплением к корпусу в 6 точках, подбородочным ремнем и обтюратором из натуральной кожи. Непревзойденным отличительным преимуществом защитных касок серии «СОМЗ-55 RAPID» является уникальная конструкция внутренней оснастки RAPID, которая позволяет плавно подгонять и точно регулировать размер оголовья (51–65 см), надежно фиксировать каску на голове пользователя. Конструкция предполагает применение дополнительных средств защиты: наушников, лицевых щитков, щитков сварщика, подшлемника.Защитные свойства: предназначена для защиты головы работающих от механических повреждений, влаги, брызг, агрессивных жидкостей, искр и брызг расплавленного металла, переменного тока напряжением до 1000 В, устойчива к краткосрочному воздействию высоких температур до 1450°С и к среднесрочному (8–10 мин) воздействию высоких температур до 350°С. Температурный режим: от −50 до +150 °С.
Масса корпуса: 290 г.
Цвет: белый.</t>
  </si>
  <si>
    <t>Предназначены для защиты от контакта с нагретыми поверхностями, от искр и брызг расплавленного металла. Изготовлены из кожевенного спилка толщиной 1,0–1,2 мм с подкладкой из х/б ткани. Имеют повышенную стойкость к механическим воздействиям. Используются для сварочных работ, работ с грубыми поверхностями, могут использоваться в холодных условиях.</t>
  </si>
  <si>
    <t xml:space="preserve">Куртка соответствует 2 классу сигнальной одежды повышенной видимости. Куртка с комбинированным утеплителем: 1 слой – притачной, 2 слоя – съемный, что позволяет носить ее в осенне-весенний период. Застежка – прочная двухзамковая молния и ветрозащитный клапан на липучке. Внутренний ветрозащитный клапан с флисом в верхней части. Ширина куртки регулируется по низу патами на липучки. Удобные нагрудные и боковые карманы. Капюшон съемный. Воротник-стойка утеплен высококачественным флисом (пр-во Испания). Рукава с манжетами внизу и внутренними полушерстяными напульсниками. Охватывающие световозвращающий и фоновый материалы по торсу и рукавам. Дополнительные световозвращающие и светонакопительные ленты на правом плече и на капюшоне делают работника заметным сверху даже при отсутствии освещения (актуально для технических служб аэропортов). Места, наиболее подверженные загрязнению – низ куртки, низ рукава – выполнены из темного материала. Ткань основная: «Хайпора рип-стоп» (100% полиамид), мембранная (водоупорность 3000 мм вод.ст., паропроницаемость 3000 г/кв.м за 24 часа) c масловодоотталкивающей отделкой Teflon® (DuPont), ветрозащитная, дышащая, морозостойкая, плотность 110 г/кв.м.
Ткань фоновая: «Абсолют» (100% полиэфир), мембранная (LT-membrane™, водоупорность 10 000 мм вод.ст., паропроницаемость 8000 г/кв.м за 24 часа), ветрозащитная, дышащая, морозостойкая, с водоотталкивающей отделкой, плотность 170 г/кв.м. Соответствует европейскому стандарту EN 20471 для сигнальной одежды повышенной видимости.
Утеплитель: «Филгуд», 100 г/кв.м, 3 слоя.
Подкладка: 100% хлопок. Световозвращающий материал: лента шириной 5 см, обеспечивает максимальную видимость. Полукомбинезон с центральной застежкой на двухзамковую молнию, сзади по талии стянут эластичной тесьмой. Карманы боковые верхние и нижние объемные с клапанами. Бретели регулируются по длине. В области колен дополнительный объем; подрез под коленом исключает излишние заломы. Охватывающие световозвращающий и фоновый материалы.Ткань основная: «Хайпора рип-стоп» (100% полиамид), мембранная (водоупорность 3000 мм вод.ст., паропроницаемость 3000 г/кв.м за 24 часа) c масловодоотталкивающей отделкой Teflon® (DuPont), ветрозащитная, дышащая, морозостойкая, плотность 110 г/кв.м.
Ткань фоновая: «Абсолют» (100% полиэфир), мембранная (LT-membrane™, водоупорность 10 000 мм вод.ст., паропроницаемость 8000 г/кв.м за 24 часа), ветрозащитная, дышащая, морозостойкая, с водоотталкивающей отделкой, плотность 170 г/кв.м. Соответствует европейскому стандарту EN 20471 для сигнальной одежды повышенной видимости.
Утеплитель: «Филгуд», 150 г/кв.м, 2 слоя.
Подкладка: 100% хлопок. Световозвращающий материал: лента шириной 5 см, обеспечивает максимальную видимость.
Цвет: темно-синий с флуоресцентным желтым.
</t>
  </si>
  <si>
    <t>Застежка потайная на пуговицы, предотвращает контакт фурнитуры с оборудованием. Множество удобных карманов. В области подмышечных впадин вентиляционные отверстия. Рукава на манжетах, с усилительными налокотниками, защищающими от истирания.
Ткань: «Союз Антистат», смесовая с повышенным содержанием хлопка (70% хлопок, 30% полиэфир, в т.ч. антистатическая нить Nega-Stat®), с масло- и водоотталкивающей отделкой, плотность 250 г/кв.м. Световозвращающий материал: лента шириной 5 см, обеспечивает максимальную видимость.
Цвет: синий, отделка – васильковый.  Брюки с наколенниками с карманами для амортизационных прокладок. Сзади накладные карманы, карман для инструмента и накладной карман на боковом шве слева. Пояс на эластичной тесьме.Ткань: «Союз Антистат» смесовая с повышенным содержанием хлопка (70% хлопок, 30% полиэфир, в т.ч. антистатическая нить Nega-Stat®), с масло- и водоотталкивающей отделкой, плотность 250 г/кв.м.
Световозвращающий материал: лента шириной 5 см.
Цвет: синий.</t>
  </si>
  <si>
    <t>Куртка + брюки. Куртка с застежкой на молнию и планку с потайными кнопками. Накладные нагрудные карманы, боковые карманы в рельефах. Рукава с локтевым швом на манжетах. В области подмышечных впадин – вентиляционные отверстия с люверсами. На спине складки для свободы движения.                                                                                                                         Пояс с эластичными вставками по бокам. Слева, под клапаном кармана, петля для крепления бейджа. Брюки с застежкой на молнию и пуговицу. Пояс со шлевками для ремня и эластичной тесьмой сзади. Накладные карманы: два боковых, два задних и карман для инструмента. Усилительные объемные наколенники – защита от истирания. Ткань: 100% хлопок с водоотталкивающей отделкой, плотность 250 г/кв.м.
Световозвращающий материал: лента шириной 5 см.
Цвет: темно-синий, отделка – яркий желто-зеленый.</t>
  </si>
  <si>
    <t>Куртка + брюки.Костюм соответствует 2 классу сигнальной одежды повышенной видимости
Закрытая молния исключает контакт фурнитуры с оборудованием, а манжеты позволяют работать на оборудовании с движущимися механизмами – ткань не попадет в агрегаты. Множество карманов: для документов, пропуска, телефона, карандаша, инструментов. Рукава с локтевым швом и с усилительными налокотниками, защищающими от истирания. Вентиляционные отверстия в области подмышечных впадин из двойной противомоскитной сетки. Внутри куртки лента для нанесения ФИО. Дополнительные световозвращающая и светонакопительные ленты на правом плече делают работника заметным сверху даже при отсутствии освещения (актуально для технических служб аэропортов).Брюки с застежкой на молнию и пуговицу. Множество функциональных карманов, карманы с объемом на боковых швах. Объемные наколенники с карманами для амортизационных прокладок, подрез под коленом исключает излишние заломы. Пояс регулируется по объему патами.Места, наиболее подверженные загрязнению, темно-синего цвета.
Ткань основная: «Индестрактбл» смесовая (65% полиэфир, 35% хлопок) с малосминаемой отделкой, плотность 245 г/кв.м.
Ткань фоновая: «Индестрактбл» смесовая (65% полиэфир, 35% хлопок) с водоотталкивающей отделкой, плотность 245 г/кв.м.
Световозвращающий материал: лента шириной 5 см, обеспечивает максимальную видимость.
Цвет: флуоресцентный желтый с темно-синим.</t>
  </si>
  <si>
    <t>Очки защитные закрытые</t>
  </si>
  <si>
    <t>Конструкция: закрытые очки, плотно прилегающие, с непрямой вентиляцией. Мягкий корпус из эластичного материала Evoprene, устойчивого к воздействию низких и высоких температур в диапазоне от –60 до +120 °С, с высоким удельным электрическим сопротивлением и химической стойкостью, с широкой полосой обтюрации обеспечивает удобное, мягкое прилегание к лицу пользователя, снижает давление на лицо и утомление работающего. Регулируемая наголовная лента. Изготовлены без металлических деталей, из материалов, обладающих идеальными изолирующими свойствами и не проводящими электрический ток.Защитные свойства: для защиты глаз от механических повреждений стружками и осколками, отлетающими при станочной обработке металлов и других материалов, частиц камня, золы, угля, цемента, брызг растворов, при работе с пневмо- и электроинструментом, токарных, слесарных, шлифовальных, монтажных, ремонтных и других работ, в условиях повышенной влажности, в холодное время года, при повышенных физических нагрузках. Покрытие линз: влагостойкое, с двусторонним суперпрочным, твердым и одновременно незапотевающим покрытием (без потери свойств от времени), увеличивающим ударопрочность очков и повышенную защиту от истирания и царапин; внутреннее покрытие от запотевания не истирается при уходе за очками, не растворяется в воде, обеспечивает постоянный эффект незапотевания при экстремальных перепадах температур. Устойчивы к химическим веществам, растворам кислот и щелочей.
Цвет линз: прозрачный.
Масса: не более 78 г.</t>
  </si>
  <si>
    <t xml:space="preserve">Конструкция: закрытые панорамные плотно прилегающие очки с непрямой вентиляцией, с широкой полосой обтюрации, широкой регулируемой наголовной лентой. Надежно и удобно фиксируются на голове.Защитные свойства: для вспомогательных и других работ, связанных с длительным пребыванием на открытых площадках при ярком солнечном свете, для вспомогательных работ при электросварке, для газовой сварки, пайки и кислородной резки.
Покрытие линз: двустороннее суперпрочное, твердое незапотевающее покрытие.
Цвет линз: темные.
Масса: не более 100 г.
</t>
  </si>
  <si>
    <t>Особенности модели: универсальные комбинированные перчатки. Материал: прочная х/б ткань, комбинированная с кожевенным спилком.Назначение: для защиты рук от механических воздействий при работе с грубыми и жесткими поверхностями.</t>
  </si>
  <si>
    <t xml:space="preserve"> Материал трикотаж, Х/Б латекс. Перчатки кругловязанное, изготовлены из Х/Б трикотажа с частичными покрытием из натурального латекса, вязка плотная 10 петель на дюим. Модель отличается высокой степенью прочночти и надежности. для лучшей фиксации перчатки на руке край манжеты обработан плотной нитью с дополнительной резинкой внутри.</t>
  </si>
  <si>
    <t>Материал: латекс. Предназначен для защиты рук от химических факторов (растворов щелочей, кислот, их солей, органических растворителей (спиртов), нефтепродуктов, растительных масел и жиров, сыпучих и красящих химических веществ и от микроорганизмов.</t>
  </si>
  <si>
    <t>Перчатки утепленные предназначены для защиты рукт от пониженных температур. 50% шерсть 50% акрил, Тинсулейт 40 г/м2, флис, спилок. Материал полушерсть.</t>
  </si>
  <si>
    <t xml:space="preserve">Яркий светодиод OSRAM и фокусирующая линза обеспечивают мощный концентрированный световой луч.2 режима работы
Световой поток 170 люмен.
Максимальное время работы в режиме 50% – 6 ч.
Прочный, герметичный, влагозащищенный корпус. Регулируемый угол наклона. Фонарь выдерживает падение с высоты более 4 м.
</t>
  </si>
  <si>
    <t xml:space="preserve">Халат муж.с центральной потайной застежкой на кнопки, с карманами. Рукава с регулировкой по ширине на кнопку. На спинке хлястик для регулировки объема.Ткань:  смесовая (65% полиэфир, 35% хлопок) с несминаемой отделкой, плотность 210 г/кв.м, 
Цвет: белый. Укороченный халат жен. полуприлегающего силуэта с центральной потайной застежкой на кнопки, с карманами. На спинке хлястик для регулировки объема.Ткань: смесовая (65% полиэфир, 35% хлопок) с несминаемой отделкой, плотность 210 г/кв.м,.
Цвет: белый.
</t>
  </si>
  <si>
    <t>Сварочной маски сочетает в себе простую конструкцию с широким спектром применения при основных сварочных работах: ручная дуговая сварка покрытым электродом, полуавтоматическая сварка в среде инертного/активного газа (MIG/MAG). Затемнение – 11 DIN.Питание светофильтра происходит от батареи CR2032, поддержанию заряда способствует солнечная батарея. Корпус маски изготовлен из особого полимера, что делает ее прочной и легкой.Технические параметры:Рабочая зона видимости 92×35 мм
Светлое состояние 4 DIN
Затемнение 11 DIN
Батареи – солнечная и CR2032 (cменная)
Диапазон рабочих температур от −5 до +55°С
Масса: 440 г.</t>
  </si>
  <si>
    <t>Верх обуви натуральная кожа с покрытием. Подошва ПВХ. Метод крепленитя литьевой. Цвет белый.</t>
  </si>
  <si>
    <t>Верх обуви ПВХ. Прокладка трикотаж. Подошва двухслойная, ПВХ. Метод крепления литьевой. Цвет оливковый.</t>
  </si>
  <si>
    <t>Предназначены для защиты рук от искр, брызг расплавленного металла в условиях пониженных температур. Материал высококачественный спилок чепрачной части шкуры толщиной  1,1–1,3 мм. утеплитель шерстяной мех на   рикотажной основе (50% шерсть, 50% полиэфир).</t>
  </si>
  <si>
    <t>Застежка потайная на пуговицы, предотвращает контакт фурнитуры с оборудованием. Множество удобных карманов. В области подмышечных впадин вентиляционные отверстия. Рукава на манжетах, с усилительными налокотниками, защищающими от истирания.
Ткань: «Союз Антистат" смесовая с повышенным содержанием хлопка (70% хлопок, 29,5% полиэфир, 0,5% антистатическая волоконная нить) с масловодоотталкивающей отделкоцй. Световозврашающий материал: лента шириной 5 см, обеспиечивает максимальную видимость. Брюки с накленниками с карманами для амортизационных прокладок. Сзади накладные карманы на боковом шве слева. Пояс на эластичной тесьме. Ткань: «Союз Антистат" смесовая с повышенным содержанием хлопка (70% хлопок, 29,5% полиэфир, 0,5% антистатическая волоконная нить) с масловодоотталкивающей отделкоцй. Световозврашающий материал: лента шириной 5 см, обеспиечивает максимальную видимость. Цвет синий.</t>
  </si>
  <si>
    <t xml:space="preserve">Открытые понаромные очки с оптимальной системой вентиляции. Сферические линзы и безободковая оправа гарантируют великолепной обзор. Дополнительная защита глаз и бровей. Можно использовать со шнуром. Очки удобно использовать совместно с наушниками, касками и каскетками. защищают от высокоскоростных частиц с низкой энергией удара и от ультрофиолетового излучения до 400 нм. устойчивы к поверхностному разрушению мелкодисперсными аэрозолями. </t>
  </si>
  <si>
    <t xml:space="preserve">Полушерстяные двухслойные. 70% шерст, 15% полиэфир, 15% ПАН. </t>
  </si>
  <si>
    <t>Перчатки морозостойкие с шерстяными вкладышами</t>
  </si>
  <si>
    <t>Подшлемник летний для сварщика</t>
  </si>
  <si>
    <t>Подшлемник зимний для сварщика</t>
  </si>
  <si>
    <t>Для защиты от искр и брызг расплавленного металла. Трикотажная полоска по лицевому вырезу обеспечивает хорошее прилегаие по окружности лица. Пелерина обеспечивает дополнительную защиту в области затыфлочнойц части и плеч, спереди застегивается на липкую ленту</t>
  </si>
  <si>
    <t>Для защиты от искр и брызг расплавленного металла. Подшлемник сл слуховыми отверстиями, с хлястиком на резинке по горловине и с пелериной. При надевании подшлемника пелерина располагается поверх воротника куртки и обеспечивает дополнительную защиту, т.к. искры легко скатываются по пелерине и куртке вниз.Пелерина и хлястик застегиваются отверстия с сеткой прикрыты утепленным клапаном. Конструкция подшлемника обеспечивает хорошее прилегание по шее и лицевому вырезу.</t>
  </si>
  <si>
    <t xml:space="preserve">Подшлемник летний однослойный изготавливается с пелериной для дополнительной защиты плеч. По периметру лицевого выреза вставлена эластичная тесьма для более плотного прилегания.Подшлемник изготавливается из термостойкого трикотажа. Данный трикотаж не горит и не тлеет, не образует горящие или плавящиеся капли при контакте с открытым пламенем. </t>
  </si>
  <si>
    <t xml:space="preserve">Подшлемник зимний двухслойный изготавливается с пелериной для дополнительной защиты плеч. По периметру лицевого выреза вставлена эластичная тесьма для более плотного прилегания.Подшлемник изготавливается из термостойкого трикотажа. Данный трикотаж не горит и не тлеет, не образует горящие или плавящиеся капли при контакте с открытым пламенем. </t>
  </si>
  <si>
    <t>Компактная нагрудная сумка для переноски большинства типов раций и ряда дополнительных предметов. Можно носить под одеждой (например, зимой) и поверх одежды.Платформа имеет форму неправильной трапеции со скругленными для комфорта углами. Внутри по всей площади вшита полужесткая пена для поддержания формы. На изнанке подкладка из мягкого велюра и плоский карман из тонкой синтетической сетки с подрезиненным верхом
Подвеска к телу — перевернутой Y-образной формы (горизонтально вокруг талии и вертикальная лямка через левое плечо), рассчитана на правшу. Спереди все стропы регулируются по длине. На спине все стропы сходятся к небольшой треугольной детали из велюра, не натирающей тело
25 мм стропа-пояс вокруг талии крепится к платформе фастексами с боков (для легкого отстегивания), лишние концы строп подворачиваются под кольца из резинки. Пряжка на правом боку подрезинена для комфорта
30 мм вертикальная стропа-лямка регулируется с помощью двухщелевой пряжки. На лямку нашита липучечная застежка для крепления гарнитуры Hands Free
Внизу платформы карман для рации. Для защиты от царапин изнанка кармана отделана велюром, в переднюю стенку дополнительно вшит кусок мягкой пены. Углы при дне вырезаны для слива воды и защиты от конденсата. Вход подрезинен для лучшего удержания рации. Имеется небольшая петля из тесьмы, за которую оттягивается вход кармана при введении рации. Карман застегивается вертикальной 20 мм стропой с регулируемым фастексом Duraflex®, крепящимся на поверхность
Плоский карман на вертикальной молнии, габариты достаточны для размещения российского паспорта
Сверху на платформе две горизонтальных ячейки из резинки для фиксации антенны
Карман для ручки или запасной антенны</t>
  </si>
  <si>
    <t>Изготовлен из 100% полипропилена «cпанбонд» (плотность 30 г/кв.м) – нетканого безворсового материала. Нетоксичен, не вызывает аллергических реакций, антистатичен, имеет хорошую воздухопроницаемость одновременно с пылезащитными свойствами. Разрешен к применению в медицине, фармацевтической и пищевой промышленности.</t>
  </si>
  <si>
    <t xml:space="preserve">Куртка + брюки. 3 класс защиты от искр, брызг расплавленного металла, окалины.
Куртка с потайной застежкой на пуговицы, с боковыми карманами в швах.
Брюки с боковыми застежками на пуговицах, с карманами в боковых швах.
Ткань: брезент с огнезащитной отделкой, плотность 550 г/кв.м.
Накладки: кожевенный спилок.
Утеплитель: п/ш ватин, куртка – 3 слоя, брюки – 2 слоя.
Цвет: сочетание черного и оливкового. </t>
  </si>
  <si>
    <t>Куртка + брюки. 2 класс защиты от искр, брызг расплавленного металла, окалины. Куртка с потайной застежкой на пуговицы, с боковыми карманами в швах. В верхней части рукава и на спине вентиляционные отверстия. Брюки с карманами в боковых швах.Ткань: брезент с огнезащитной отделкой, плотность 550 г/кв.м.
Цвет: оливковый.</t>
  </si>
  <si>
    <t>Подшлемник летний</t>
  </si>
  <si>
    <t>Боевая одежда пожарного (далее – БОП) предназначена для защиты тела человека от высокой температуры, тепловых потоков большой интенсивности и возможных выбросов пламени при работе в экстремальных ситуациях, возникающих при тушении пожара, проведении разведки и спасании людей, и изготавливается из термостойких тканей со специальными пропитками или покрытиями. Основные характеристики и физико-механические показатели материалов и тканей БОП соответствуют 1 уровню защиты от тепловых воздействий согласно требованиям                  СТ РК 1495-2006.</t>
  </si>
  <si>
    <r>
      <t xml:space="preserve">Сапоги специальные защитные резиновые для пожарных предназначены для защиты ног от повышенных температур, проколов и механических повреждений, воды и воздействия агрессивных сред. Вкладной утеплитель изготавливается из ткани обувной в соответствии с ГОСТ 19196. Сапоги изготавливаются формовым способом горячей вулканизации, должны иметь антипрокольную стельку, защитный металлический подносок и вкладной утеплитель </t>
    </r>
    <r>
      <rPr>
        <sz val="12"/>
        <color rgb="FFFF0000"/>
        <rFont val="Times New Roman"/>
        <family val="1"/>
        <charset val="204"/>
      </rPr>
      <t>в виде сапога</t>
    </r>
    <r>
      <rPr>
        <sz val="12"/>
        <color theme="1"/>
        <rFont val="Times New Roman"/>
        <family val="1"/>
        <charset val="204"/>
      </rPr>
      <t xml:space="preserve">. </t>
    </r>
  </si>
  <si>
    <t>Краги</t>
  </si>
  <si>
    <t xml:space="preserve">должны обеспечивать защиту кистей рук пожарного от повышенных тепловых воздействий (интенсивного теплового излучения, высоких температур окружающей среды, контакта с нагретыми поверхностями), механических воздействий (прокола, пореза) и вредных факторов окружающей среды, возникающих при тушении пожаров и проведении первоочередных аварийно-спасательных работ, а также от неблагоприятных климатических воздействий. </t>
  </si>
  <si>
    <r>
      <rPr>
        <sz val="12"/>
        <rFont val="Times New Roman"/>
        <family val="1"/>
        <charset val="204"/>
      </rPr>
      <t xml:space="preserve">Шлем пожарного </t>
    </r>
    <r>
      <rPr>
        <sz val="12"/>
        <color theme="1"/>
        <rFont val="Times New Roman"/>
        <family val="1"/>
        <charset val="204"/>
      </rPr>
      <t xml:space="preserve">– является индивидуальным средством защиты пожарного, должна обеспечивать защиту головы пожарного от воздействия повышенных температур, механических ударов, агрессивных сред и других опасных и вредных факторов, возникающих при тушении пожаров и проведении аварийно-спасательных работ. должна  соответствовать СТ РК 1709-2007 и предназначена для эксплуатации в условиях УХЛ (умеренно-холодного климата) категории 1 ГОСТ 15150. Масса шлема, без дополнительного оборудования, должна быть не более 1500 г.В конструкцию шлема входит:
- корпус;
- забрало (лицевой щиток) для защиты лица пожарного от механических и тепловых воздействий;
- удерживающая система, обеспечивающая надежную фиксацию каски на голове;
- пелерина для защиты от воды и тепловых воздействий;
- с регулировкой внутренней оснастки по размеру головы.
Гарантийный срок эксплуатации должен составлять – 24 месяца со дня поставки.
</t>
    </r>
  </si>
  <si>
    <r>
      <t xml:space="preserve">Подшлемник предназначен для использования в качестве средства защиты головы от воздействия опасных и вредных факторов окружающей среды, имеющих место при тушении пожаров и проведении аварийно-спасательных работ, а так же от неблагоприятных климатических воздействий.  Подшлемник может использоваться в климатических зонах с температурой от –40 до +40 °С. Масса не более 0,1 кг, </t>
    </r>
    <r>
      <rPr>
        <i/>
        <sz val="12"/>
        <color theme="1"/>
        <rFont val="Times New Roman"/>
        <family val="1"/>
        <charset val="204"/>
      </rPr>
      <t>материал полушерстяной</t>
    </r>
    <r>
      <rPr>
        <sz val="12"/>
        <color theme="1"/>
        <rFont val="Times New Roman"/>
        <family val="1"/>
        <charset val="204"/>
      </rPr>
      <t>.</t>
    </r>
  </si>
  <si>
    <t xml:space="preserve">Карабин должен изготовляться в соответствии СТ РК 1710-2007 и иными нормативными документами или технической документацией на карабины, утвержденные в установленном порядке.  </t>
  </si>
  <si>
    <t>Пояс должен изготовляться в соответствии СТ РК 1713-2007 и иными нормативными документами или технической документацией на пояса, утвержденных в установленном порядке.</t>
  </si>
  <si>
    <t>30% предоплата, оплата оставшейся части после поставки товара</t>
  </si>
  <si>
    <t>Инженер ОТиТБ</t>
  </si>
  <si>
    <t>Мурзалина А.Ш.</t>
  </si>
  <si>
    <t xml:space="preserve">Приложение 1
к Тендерной документации № 05-20
по закупкам способом открытого тендера
Приложение 1
к Тендерной документации № 05-20
по закупкам способом открытого тендера
</t>
  </si>
  <si>
    <t xml:space="preserve">Приложение 1 к ТД № 05-20
к Тендерной документации № 05-20
по закупкам способом открытого тендера
Приложение 1
к Тендерной документации № 05-20
по закупкам способом открытого тендера
Приложение 1
к Тендерной документации № 05-20
по закупкам способом открытого тендера
Приложение 1
к Тендерной документации № 05-20
по закупкам способом открытого тендера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</si>
</sst>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20" x14ac:knownFonts="1">
    <font>
      <sz val="11"/>
      <color theme="1"/>
      <name val="Calibri"/>
      <family val="2"/>
      <charset val="204"/>
      <scheme val="minor"/>
    </font>
    <font>
      <sz val="12"/>
      <color theme="1"/>
      <name val="Times New Roman"/>
      <family val="1"/>
      <charset val="204"/>
    </font>
    <font>
      <sz val="12"/>
      <color rgb="FF000000"/>
      <name val="Times New Roman"/>
      <family val="1"/>
      <charset val="204"/>
    </font>
    <font>
      <b/>
      <sz val="12"/>
      <color rgb="FF000000"/>
      <name val="Times New Roman"/>
      <family val="1"/>
      <charset val="204"/>
    </font>
    <font>
      <sz val="12"/>
      <name val="Times New Roman"/>
      <family val="1"/>
      <charset val="204"/>
    </font>
    <font>
      <sz val="12"/>
      <color theme="1"/>
      <name val="Calibri"/>
      <family val="2"/>
      <charset val="204"/>
      <scheme val="minor"/>
    </font>
    <font>
      <sz val="10"/>
      <name val="Arial"/>
      <family val="2"/>
      <charset val="204"/>
    </font>
    <font>
      <b/>
      <sz val="8"/>
      <color indexed="81"/>
      <name val="Tahoma"/>
      <family val="2"/>
      <charset val="204"/>
    </font>
    <font>
      <sz val="8"/>
      <color indexed="81"/>
      <name val="Tahoma"/>
      <family val="2"/>
      <charset val="204"/>
    </font>
    <font>
      <b/>
      <sz val="12"/>
      <name val="Times New Roman"/>
      <family val="1"/>
      <charset val="204"/>
    </font>
    <font>
      <sz val="11"/>
      <color theme="1"/>
      <name val="Calibri"/>
      <family val="2"/>
      <scheme val="minor"/>
    </font>
    <font>
      <sz val="11"/>
      <color theme="1"/>
      <name val="Calibri"/>
      <family val="2"/>
      <charset val="204"/>
      <scheme val="minor"/>
    </font>
    <font>
      <u/>
      <sz val="10"/>
      <color theme="10"/>
      <name val="Arial"/>
      <family val="2"/>
      <charset val="204"/>
    </font>
    <font>
      <sz val="12"/>
      <color rgb="FF101010"/>
      <name val="Times New Roman"/>
      <family val="1"/>
      <charset val="204"/>
    </font>
    <font>
      <sz val="12"/>
      <color rgb="FF1D1819"/>
      <name val="Times New Roman"/>
      <family val="1"/>
      <charset val="204"/>
    </font>
    <font>
      <sz val="12"/>
      <color rgb="FF252525"/>
      <name val="Times New Roman"/>
      <family val="1"/>
      <charset val="204"/>
    </font>
    <font>
      <sz val="12"/>
      <color rgb="FF333333"/>
      <name val="Times New Roman"/>
      <family val="1"/>
      <charset val="204"/>
    </font>
    <font>
      <sz val="12"/>
      <color rgb="FFFF0000"/>
      <name val="Times New Roman"/>
      <family val="1"/>
      <charset val="204"/>
    </font>
    <font>
      <i/>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10" fillId="0" borderId="0"/>
    <xf numFmtId="164" fontId="11" fillId="0" borderId="0" applyFont="0" applyFill="0" applyBorder="0" applyAlignment="0" applyProtection="0"/>
    <xf numFmtId="0" fontId="12" fillId="0" borderId="0" applyNumberFormat="0" applyFill="0" applyBorder="0" applyAlignment="0" applyProtection="0"/>
  </cellStyleXfs>
  <cellXfs count="40">
    <xf numFmtId="0" fontId="0" fillId="0" borderId="0" xfId="0"/>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3"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165" fontId="4" fillId="0" borderId="1" xfId="2"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3" fontId="1" fillId="0" borderId="0" xfId="0" applyNumberFormat="1" applyFont="1" applyAlignment="1">
      <alignment horizontal="center" vertical="center" wrapText="1"/>
    </xf>
    <xf numFmtId="165" fontId="4" fillId="0" borderId="1" xfId="0" applyNumberFormat="1" applyFont="1" applyBorder="1" applyAlignment="1">
      <alignment horizontal="left" vertical="center" wrapText="1"/>
    </xf>
    <xf numFmtId="165" fontId="4" fillId="0" borderId="1" xfId="1" applyNumberFormat="1" applyFont="1" applyBorder="1" applyAlignment="1">
      <alignment horizontal="left" vertical="center" wrapText="1"/>
    </xf>
    <xf numFmtId="165" fontId="9" fillId="0" borderId="1" xfId="0" applyNumberFormat="1" applyFont="1" applyBorder="1" applyAlignment="1">
      <alignment horizontal="left" vertical="center" wrapText="1"/>
    </xf>
    <xf numFmtId="165" fontId="4" fillId="0" borderId="1" xfId="0" applyNumberFormat="1" applyFont="1" applyBorder="1" applyAlignment="1">
      <alignment wrapText="1"/>
    </xf>
    <xf numFmtId="0" fontId="14" fillId="0" borderId="1" xfId="0" applyFont="1" applyFill="1" applyBorder="1" applyAlignment="1">
      <alignment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13" fillId="0" borderId="1" xfId="0" applyFont="1" applyFill="1" applyBorder="1" applyAlignment="1">
      <alignment vertical="center" wrapText="1"/>
    </xf>
    <xf numFmtId="0" fontId="1" fillId="0" borderId="1" xfId="0" applyFont="1" applyBorder="1" applyAlignment="1">
      <alignment vertical="center" wrapText="1"/>
    </xf>
    <xf numFmtId="0" fontId="15" fillId="0" borderId="1" xfId="0" applyFont="1" applyFill="1" applyBorder="1" applyAlignment="1">
      <alignment vertical="center" wrapText="1"/>
    </xf>
    <xf numFmtId="0" fontId="4" fillId="0" borderId="1" xfId="4" applyFont="1" applyFill="1" applyBorder="1" applyAlignment="1">
      <alignment vertical="center" wrapText="1"/>
    </xf>
    <xf numFmtId="165" fontId="4" fillId="0" borderId="1" xfId="0" applyNumberFormat="1" applyFont="1" applyFill="1" applyBorder="1" applyAlignment="1">
      <alignment vertical="center" wrapText="1"/>
    </xf>
    <xf numFmtId="0" fontId="4" fillId="0" borderId="1" xfId="3" applyNumberFormat="1" applyFont="1" applyFill="1" applyBorder="1" applyAlignment="1">
      <alignment vertical="center" wrapText="1"/>
    </xf>
    <xf numFmtId="0" fontId="1" fillId="0" borderId="1" xfId="0" applyFont="1" applyBorder="1" applyAlignment="1">
      <alignment horizontal="justify" vertical="center"/>
    </xf>
    <xf numFmtId="0" fontId="16" fillId="0" borderId="1" xfId="0" applyFont="1" applyBorder="1" applyAlignment="1">
      <alignment wrapText="1"/>
    </xf>
    <xf numFmtId="0" fontId="4" fillId="0" borderId="1" xfId="0" applyFont="1" applyBorder="1" applyAlignment="1">
      <alignment wrapText="1"/>
    </xf>
    <xf numFmtId="0" fontId="17" fillId="0" borderId="1" xfId="0" applyFont="1" applyBorder="1" applyAlignment="1">
      <alignment horizontal="justify" vertical="center" wrapText="1"/>
    </xf>
    <xf numFmtId="0" fontId="1" fillId="0" borderId="1" xfId="0" applyFont="1" applyBorder="1" applyAlignment="1">
      <alignment wrapText="1"/>
    </xf>
    <xf numFmtId="0" fontId="19" fillId="0" borderId="0" xfId="0" applyFont="1" applyAlignment="1">
      <alignment horizontal="center" vertical="center" wrapText="1"/>
    </xf>
    <xf numFmtId="3"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5" fontId="4" fillId="0" borderId="1" xfId="1" applyNumberFormat="1" applyFont="1" applyBorder="1" applyAlignment="1">
      <alignment horizontal="center" vertical="center" wrapText="1"/>
    </xf>
    <xf numFmtId="165" fontId="4" fillId="0" borderId="1" xfId="2"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cellXfs>
  <cellStyles count="5">
    <cellStyle name="Гиперссылка" xfId="4" builtinId="8"/>
    <cellStyle name="Обычный" xfId="0" builtinId="0"/>
    <cellStyle name="Обычный 5 4" xfId="2" xr:uid="{00000000-0005-0000-0000-000002000000}"/>
    <cellStyle name="Обычный_Заявка на 2004 год 2" xfId="1" xr:uid="{00000000-0005-0000-0000-00000300000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tabSelected="1" zoomScale="90" zoomScaleNormal="90" workbookViewId="0">
      <selection activeCell="A2" sqref="A2:K2"/>
    </sheetView>
  </sheetViews>
  <sheetFormatPr defaultRowHeight="15" x14ac:dyDescent="0.25"/>
  <cols>
    <col min="1" max="1" width="4.7109375" style="6" customWidth="1"/>
    <col min="2" max="2" width="37.85546875" style="6" customWidth="1"/>
    <col min="3" max="3" width="11" style="6" customWidth="1"/>
    <col min="4" max="4" width="11.7109375" style="6" customWidth="1"/>
    <col min="5" max="5" width="78.140625" style="6" customWidth="1"/>
    <col min="6" max="6" width="21" style="6" customWidth="1"/>
    <col min="7" max="7" width="10.5703125" style="6" customWidth="1"/>
    <col min="8" max="8" width="12.140625" style="6" customWidth="1"/>
    <col min="9" max="9" width="21" style="6" customWidth="1"/>
    <col min="10" max="10" width="38" style="6" customWidth="1"/>
    <col min="11" max="11" width="34.140625" style="6" customWidth="1"/>
    <col min="12" max="12" width="28.42578125" style="6" customWidth="1"/>
    <col min="13" max="16384" width="9.140625" style="6"/>
  </cols>
  <sheetData>
    <row r="1" spans="1:14" ht="15.75" customHeight="1" x14ac:dyDescent="0.25">
      <c r="K1" s="6" t="s">
        <v>97</v>
      </c>
      <c r="L1" s="6">
        <v>1.07</v>
      </c>
    </row>
    <row r="2" spans="1:14" ht="15.75" customHeight="1" x14ac:dyDescent="0.25">
      <c r="A2" s="38" t="s">
        <v>98</v>
      </c>
      <c r="B2" s="38"/>
      <c r="C2" s="38"/>
      <c r="D2" s="38"/>
      <c r="E2" s="38"/>
      <c r="F2" s="38"/>
      <c r="G2" s="38"/>
      <c r="H2" s="38"/>
      <c r="I2" s="38"/>
      <c r="J2" s="38"/>
      <c r="K2" s="38"/>
    </row>
    <row r="3" spans="1:14" ht="126" x14ac:dyDescent="0.25">
      <c r="A3" s="1" t="s">
        <v>0</v>
      </c>
      <c r="B3" s="1" t="s">
        <v>11</v>
      </c>
      <c r="C3" s="1" t="s">
        <v>6</v>
      </c>
      <c r="D3" s="1" t="s">
        <v>7</v>
      </c>
      <c r="E3" s="1" t="s">
        <v>1</v>
      </c>
      <c r="F3" s="1" t="s">
        <v>12</v>
      </c>
      <c r="G3" s="1" t="s">
        <v>2</v>
      </c>
      <c r="H3" s="1" t="s">
        <v>3</v>
      </c>
      <c r="I3" s="1" t="s">
        <v>4</v>
      </c>
      <c r="J3" s="1" t="s">
        <v>8</v>
      </c>
      <c r="K3" s="1" t="s">
        <v>9</v>
      </c>
      <c r="L3" s="1" t="s">
        <v>5</v>
      </c>
    </row>
    <row r="4" spans="1:14" ht="297.75" customHeight="1" x14ac:dyDescent="0.25">
      <c r="A4" s="2">
        <v>1</v>
      </c>
      <c r="B4" s="12" t="s">
        <v>13</v>
      </c>
      <c r="C4" s="7">
        <v>388</v>
      </c>
      <c r="D4" s="5" t="s">
        <v>46</v>
      </c>
      <c r="E4" s="18" t="s">
        <v>49</v>
      </c>
      <c r="F4" s="32"/>
      <c r="G4" s="8">
        <f>15280/1.12</f>
        <v>13642.857142857141</v>
      </c>
      <c r="H4" s="4">
        <f>C4*G4*L1</f>
        <v>5663968.5714285709</v>
      </c>
      <c r="I4" s="32" t="s">
        <v>94</v>
      </c>
      <c r="J4" s="32"/>
      <c r="K4" s="32"/>
      <c r="L4" s="32" t="s">
        <v>10</v>
      </c>
      <c r="M4" s="3"/>
      <c r="N4" s="3"/>
    </row>
    <row r="5" spans="1:14" ht="296.25" customHeight="1" x14ac:dyDescent="0.25">
      <c r="A5" s="2">
        <v>2</v>
      </c>
      <c r="B5" s="12" t="s">
        <v>14</v>
      </c>
      <c r="C5" s="7">
        <v>50</v>
      </c>
      <c r="D5" s="5" t="s">
        <v>46</v>
      </c>
      <c r="E5" s="17" t="s">
        <v>50</v>
      </c>
      <c r="F5" s="32"/>
      <c r="G5" s="8">
        <f>21510/1.12</f>
        <v>19205.357142857141</v>
      </c>
      <c r="H5" s="4">
        <f>C5*G5*L1</f>
        <v>1027486.607142857</v>
      </c>
      <c r="I5" s="32"/>
      <c r="J5" s="32"/>
      <c r="K5" s="32"/>
      <c r="L5" s="32"/>
    </row>
    <row r="6" spans="1:14" ht="141.75" customHeight="1" x14ac:dyDescent="0.25">
      <c r="A6" s="2">
        <v>3</v>
      </c>
      <c r="B6" s="13" t="s">
        <v>15</v>
      </c>
      <c r="C6" s="7">
        <v>50</v>
      </c>
      <c r="D6" s="5" t="s">
        <v>47</v>
      </c>
      <c r="E6" s="18" t="s">
        <v>51</v>
      </c>
      <c r="F6" s="32"/>
      <c r="G6" s="8">
        <f>2770/1.12</f>
        <v>2473.2142857142853</v>
      </c>
      <c r="H6" s="4">
        <f>C6*G6*L1</f>
        <v>132316.96428571426</v>
      </c>
      <c r="I6" s="32"/>
      <c r="J6" s="32"/>
      <c r="K6" s="32"/>
      <c r="L6" s="32"/>
    </row>
    <row r="7" spans="1:14" ht="299.25" x14ac:dyDescent="0.25">
      <c r="A7" s="2">
        <v>4</v>
      </c>
      <c r="B7" s="12" t="s">
        <v>16</v>
      </c>
      <c r="C7" s="7">
        <v>50</v>
      </c>
      <c r="D7" s="5" t="s">
        <v>47</v>
      </c>
      <c r="E7" s="19" t="s">
        <v>52</v>
      </c>
      <c r="F7" s="32"/>
      <c r="G7" s="8">
        <f>6160/1.12</f>
        <v>5499.9999999999991</v>
      </c>
      <c r="H7" s="4">
        <f>C7*G7*L1</f>
        <v>294249.99999999994</v>
      </c>
      <c r="I7" s="32"/>
      <c r="J7" s="32"/>
      <c r="K7" s="32"/>
      <c r="L7" s="32"/>
    </row>
    <row r="8" spans="1:14" s="9" customFormat="1" ht="94.5" x14ac:dyDescent="0.25">
      <c r="A8" s="2">
        <v>5</v>
      </c>
      <c r="B8" s="12" t="s">
        <v>17</v>
      </c>
      <c r="C8" s="7">
        <v>16</v>
      </c>
      <c r="D8" s="5" t="s">
        <v>46</v>
      </c>
      <c r="E8" s="18" t="s">
        <v>53</v>
      </c>
      <c r="F8" s="32"/>
      <c r="G8" s="8">
        <f>1200/1.12</f>
        <v>1071.4285714285713</v>
      </c>
      <c r="H8" s="4">
        <f>C8*G8*L1</f>
        <v>18342.857142857141</v>
      </c>
      <c r="I8" s="32"/>
      <c r="J8" s="32"/>
      <c r="K8" s="32"/>
      <c r="L8" s="32"/>
    </row>
    <row r="9" spans="1:14" s="9" customFormat="1" ht="63" x14ac:dyDescent="0.25">
      <c r="A9" s="2">
        <v>6</v>
      </c>
      <c r="B9" s="12" t="s">
        <v>18</v>
      </c>
      <c r="C9" s="7">
        <v>2</v>
      </c>
      <c r="D9" s="5" t="s">
        <v>46</v>
      </c>
      <c r="E9" s="18" t="s">
        <v>70</v>
      </c>
      <c r="F9" s="32"/>
      <c r="G9" s="8">
        <f>2350/1.12</f>
        <v>2098.2142857142853</v>
      </c>
      <c r="H9" s="4">
        <f>C9*G9*L1</f>
        <v>4490.1785714285706</v>
      </c>
      <c r="I9" s="32"/>
      <c r="J9" s="32"/>
      <c r="K9" s="32"/>
      <c r="L9" s="32"/>
    </row>
    <row r="10" spans="1:14" s="9" customFormat="1" ht="99" customHeight="1" x14ac:dyDescent="0.25">
      <c r="A10" s="2">
        <v>7</v>
      </c>
      <c r="B10" s="13" t="s">
        <v>19</v>
      </c>
      <c r="C10" s="7">
        <v>4</v>
      </c>
      <c r="D10" s="5" t="s">
        <v>48</v>
      </c>
      <c r="E10" s="16" t="s">
        <v>84</v>
      </c>
      <c r="F10" s="32"/>
      <c r="G10" s="8">
        <f>10060/1.12</f>
        <v>8982.1428571428569</v>
      </c>
      <c r="H10" s="4">
        <f>C10*G10*L1</f>
        <v>38443.571428571428</v>
      </c>
      <c r="I10" s="32"/>
      <c r="J10" s="32"/>
      <c r="K10" s="32"/>
      <c r="L10" s="32"/>
    </row>
    <row r="11" spans="1:14" s="9" customFormat="1" ht="241.5" customHeight="1" x14ac:dyDescent="0.25">
      <c r="A11" s="2">
        <v>8</v>
      </c>
      <c r="B11" s="13" t="s">
        <v>20</v>
      </c>
      <c r="C11" s="7">
        <v>12</v>
      </c>
      <c r="D11" s="5" t="s">
        <v>48</v>
      </c>
      <c r="E11" s="17" t="s">
        <v>55</v>
      </c>
      <c r="F11" s="32"/>
      <c r="G11" s="8">
        <f>23940/1.12</f>
        <v>21374.999999999996</v>
      </c>
      <c r="H11" s="4">
        <f>C11*G11*L1</f>
        <v>274454.99999999994</v>
      </c>
      <c r="I11" s="32"/>
      <c r="J11" s="32"/>
      <c r="K11" s="32"/>
      <c r="L11" s="32"/>
    </row>
    <row r="12" spans="1:14" s="9" customFormat="1" ht="126" x14ac:dyDescent="0.25">
      <c r="A12" s="2">
        <v>9</v>
      </c>
      <c r="B12" s="13" t="s">
        <v>21</v>
      </c>
      <c r="C12" s="7">
        <v>2</v>
      </c>
      <c r="D12" s="5" t="s">
        <v>48</v>
      </c>
      <c r="E12" s="17" t="s">
        <v>83</v>
      </c>
      <c r="F12" s="32"/>
      <c r="G12" s="8">
        <f>37330/1.12</f>
        <v>33330.357142857138</v>
      </c>
      <c r="H12" s="4">
        <f>C12*G12*L1</f>
        <v>71326.964285714275</v>
      </c>
      <c r="I12" s="32"/>
      <c r="J12" s="32"/>
      <c r="K12" s="32"/>
      <c r="L12" s="32"/>
    </row>
    <row r="13" spans="1:14" s="9" customFormat="1" ht="214.5" customHeight="1" x14ac:dyDescent="0.25">
      <c r="A13" s="2">
        <v>10</v>
      </c>
      <c r="B13" s="13" t="s">
        <v>22</v>
      </c>
      <c r="C13" s="7">
        <v>50</v>
      </c>
      <c r="D13" s="5" t="s">
        <v>48</v>
      </c>
      <c r="E13" s="17" t="s">
        <v>54</v>
      </c>
      <c r="F13" s="32"/>
      <c r="G13" s="8">
        <f>59880/1.12</f>
        <v>53464.28571428571</v>
      </c>
      <c r="H13" s="4">
        <f>C13*G13*L1</f>
        <v>2860339.2857142854</v>
      </c>
      <c r="I13" s="32"/>
      <c r="J13" s="32"/>
      <c r="K13" s="32"/>
      <c r="L13" s="32"/>
    </row>
    <row r="14" spans="1:14" s="9" customFormat="1" ht="207.75" customHeight="1" x14ac:dyDescent="0.25">
      <c r="A14" s="2"/>
      <c r="B14" s="33" t="s">
        <v>23</v>
      </c>
      <c r="C14" s="34">
        <v>412</v>
      </c>
      <c r="D14" s="35" t="s">
        <v>48</v>
      </c>
      <c r="E14" s="17" t="s">
        <v>56</v>
      </c>
      <c r="F14" s="32"/>
      <c r="G14" s="36">
        <f>35340/1.12</f>
        <v>31553.571428571424</v>
      </c>
      <c r="H14" s="37">
        <f>C14*G14*L1</f>
        <v>13910076.428571427</v>
      </c>
      <c r="I14" s="32"/>
      <c r="J14" s="32"/>
      <c r="K14" s="32"/>
      <c r="L14" s="32"/>
    </row>
    <row r="15" spans="1:14" s="9" customFormat="1" ht="138" customHeight="1" x14ac:dyDescent="0.25">
      <c r="A15" s="2">
        <v>11</v>
      </c>
      <c r="B15" s="33"/>
      <c r="C15" s="34"/>
      <c r="D15" s="35"/>
      <c r="E15" s="17" t="s">
        <v>57</v>
      </c>
      <c r="F15" s="32"/>
      <c r="G15" s="36"/>
      <c r="H15" s="37"/>
      <c r="I15" s="32"/>
      <c r="J15" s="32"/>
      <c r="K15" s="32"/>
      <c r="L15" s="32"/>
    </row>
    <row r="16" spans="1:14" s="10" customFormat="1" ht="220.5" x14ac:dyDescent="0.25">
      <c r="A16" s="2">
        <v>12</v>
      </c>
      <c r="B16" s="12" t="s">
        <v>24</v>
      </c>
      <c r="C16" s="7">
        <v>12</v>
      </c>
      <c r="D16" s="5" t="s">
        <v>48</v>
      </c>
      <c r="E16" s="20" t="s">
        <v>71</v>
      </c>
      <c r="F16" s="32"/>
      <c r="G16" s="8">
        <f>26830/1.12</f>
        <v>23955.357142857141</v>
      </c>
      <c r="H16" s="4">
        <f>C16*G16*L1</f>
        <v>307586.78571428568</v>
      </c>
      <c r="I16" s="32"/>
      <c r="J16" s="32"/>
      <c r="K16" s="32"/>
      <c r="L16" s="32"/>
    </row>
    <row r="17" spans="1:12" ht="393.75" x14ac:dyDescent="0.25">
      <c r="A17" s="2">
        <v>14</v>
      </c>
      <c r="B17" s="12" t="s">
        <v>58</v>
      </c>
      <c r="C17" s="7">
        <v>85</v>
      </c>
      <c r="D17" s="5" t="s">
        <v>47</v>
      </c>
      <c r="E17" s="17" t="s">
        <v>59</v>
      </c>
      <c r="F17" s="32"/>
      <c r="G17" s="8">
        <f>2890/1.12</f>
        <v>2580.3571428571427</v>
      </c>
      <c r="H17" s="4">
        <f>C17*G17*L1</f>
        <v>234683.48214285713</v>
      </c>
      <c r="I17" s="32"/>
      <c r="J17" s="32"/>
      <c r="K17" s="32"/>
      <c r="L17" s="32"/>
    </row>
    <row r="18" spans="1:12" ht="110.25" x14ac:dyDescent="0.25">
      <c r="A18" s="2">
        <v>15</v>
      </c>
      <c r="B18" s="12" t="s">
        <v>25</v>
      </c>
      <c r="C18" s="7">
        <v>143</v>
      </c>
      <c r="D18" s="5" t="s">
        <v>47</v>
      </c>
      <c r="E18" s="20" t="s">
        <v>72</v>
      </c>
      <c r="F18" s="32"/>
      <c r="G18" s="8">
        <f t="shared" ref="G18:G19" si="0">2890/1.12</f>
        <v>2580.3571428571427</v>
      </c>
      <c r="H18" s="4">
        <f>C18*G18*L1</f>
        <v>394820.44642857142</v>
      </c>
      <c r="I18" s="32"/>
      <c r="J18" s="32"/>
      <c r="K18" s="32"/>
      <c r="L18" s="32"/>
    </row>
    <row r="19" spans="1:12" ht="153" customHeight="1" x14ac:dyDescent="0.25">
      <c r="A19" s="2">
        <v>16</v>
      </c>
      <c r="B19" s="12" t="s">
        <v>26</v>
      </c>
      <c r="C19" s="7">
        <v>2</v>
      </c>
      <c r="D19" s="5" t="s">
        <v>47</v>
      </c>
      <c r="E19" s="21" t="s">
        <v>60</v>
      </c>
      <c r="F19" s="32"/>
      <c r="G19" s="8">
        <f t="shared" si="0"/>
        <v>2580.3571428571427</v>
      </c>
      <c r="H19" s="4">
        <f>C19*G19*L1</f>
        <v>5521.9642857142853</v>
      </c>
      <c r="I19" s="32"/>
      <c r="J19" s="32"/>
      <c r="K19" s="32"/>
      <c r="L19" s="32"/>
    </row>
    <row r="20" spans="1:12" ht="78.75" x14ac:dyDescent="0.25">
      <c r="A20" s="2">
        <v>17</v>
      </c>
      <c r="B20" s="12" t="s">
        <v>27</v>
      </c>
      <c r="C20" s="7">
        <v>12</v>
      </c>
      <c r="D20" s="5" t="s">
        <v>47</v>
      </c>
      <c r="E20" s="20" t="s">
        <v>82</v>
      </c>
      <c r="F20" s="32"/>
      <c r="G20" s="8">
        <f>3000/1.12</f>
        <v>2678.5714285714284</v>
      </c>
      <c r="H20" s="4">
        <f>C20*G20*L1</f>
        <v>34392.857142857145</v>
      </c>
      <c r="I20" s="32"/>
      <c r="J20" s="32"/>
      <c r="K20" s="32"/>
      <c r="L20" s="32"/>
    </row>
    <row r="21" spans="1:12" ht="35.25" customHeight="1" x14ac:dyDescent="0.25">
      <c r="A21" s="2">
        <v>18</v>
      </c>
      <c r="B21" s="15" t="s">
        <v>74</v>
      </c>
      <c r="C21" s="7">
        <v>164</v>
      </c>
      <c r="D21" s="5" t="s">
        <v>46</v>
      </c>
      <c r="E21" s="20" t="s">
        <v>73</v>
      </c>
      <c r="F21" s="32"/>
      <c r="G21" s="8">
        <f>2890/1.12</f>
        <v>2580.3571428571427</v>
      </c>
      <c r="H21" s="4">
        <f>C21*G21*L1</f>
        <v>452801.07142857142</v>
      </c>
      <c r="I21" s="32"/>
      <c r="J21" s="32"/>
      <c r="K21" s="32"/>
      <c r="L21" s="32"/>
    </row>
    <row r="22" spans="1:12" ht="63" x14ac:dyDescent="0.25">
      <c r="A22" s="2">
        <v>19</v>
      </c>
      <c r="B22" s="12" t="s">
        <v>28</v>
      </c>
      <c r="C22" s="7">
        <v>378</v>
      </c>
      <c r="D22" s="5" t="s">
        <v>46</v>
      </c>
      <c r="E22" s="18" t="s">
        <v>61</v>
      </c>
      <c r="F22" s="32"/>
      <c r="G22" s="8">
        <f>1600/1.12</f>
        <v>1428.5714285714284</v>
      </c>
      <c r="H22" s="4">
        <f>C22*G22*L1</f>
        <v>577800</v>
      </c>
      <c r="I22" s="32"/>
      <c r="J22" s="32"/>
      <c r="K22" s="32"/>
      <c r="L22" s="32"/>
    </row>
    <row r="23" spans="1:12" ht="89.25" customHeight="1" x14ac:dyDescent="0.25">
      <c r="A23" s="2">
        <v>20</v>
      </c>
      <c r="B23" s="12" t="s">
        <v>29</v>
      </c>
      <c r="C23" s="7">
        <v>200</v>
      </c>
      <c r="D23" s="5" t="s">
        <v>46</v>
      </c>
      <c r="E23" s="18" t="s">
        <v>62</v>
      </c>
      <c r="F23" s="32"/>
      <c r="G23" s="8">
        <f>1600/1.12</f>
        <v>1428.5714285714284</v>
      </c>
      <c r="H23" s="4">
        <f>C23*G23*L1</f>
        <v>305714.28571428568</v>
      </c>
      <c r="I23" s="32"/>
      <c r="J23" s="32"/>
      <c r="K23" s="32"/>
      <c r="L23" s="32"/>
    </row>
    <row r="24" spans="1:12" ht="63" x14ac:dyDescent="0.25">
      <c r="A24" s="2">
        <v>21</v>
      </c>
      <c r="B24" s="12" t="s">
        <v>30</v>
      </c>
      <c r="C24" s="7">
        <v>14</v>
      </c>
      <c r="D24" s="5" t="s">
        <v>46</v>
      </c>
      <c r="E24" s="18" t="s">
        <v>63</v>
      </c>
      <c r="F24" s="32"/>
      <c r="G24" s="8">
        <f>620/1.12</f>
        <v>553.57142857142856</v>
      </c>
      <c r="H24" s="4">
        <f>C24*G24*L1</f>
        <v>8292.5</v>
      </c>
      <c r="I24" s="32"/>
      <c r="J24" s="32"/>
      <c r="K24" s="32"/>
      <c r="L24" s="32"/>
    </row>
    <row r="25" spans="1:12" ht="47.25" x14ac:dyDescent="0.25">
      <c r="A25" s="2">
        <v>24</v>
      </c>
      <c r="B25" s="12" t="s">
        <v>31</v>
      </c>
      <c r="C25" s="7">
        <v>57</v>
      </c>
      <c r="D25" s="5" t="s">
        <v>46</v>
      </c>
      <c r="E25" s="22" t="s">
        <v>64</v>
      </c>
      <c r="F25" s="32"/>
      <c r="G25" s="8">
        <f>2890/1.12</f>
        <v>2580.3571428571427</v>
      </c>
      <c r="H25" s="4">
        <f>C25*G25*L1</f>
        <v>157375.98214285713</v>
      </c>
      <c r="I25" s="32"/>
      <c r="J25" s="32"/>
      <c r="K25" s="32"/>
      <c r="L25" s="32"/>
    </row>
    <row r="26" spans="1:12" ht="63" x14ac:dyDescent="0.25">
      <c r="A26" s="39">
        <v>26</v>
      </c>
      <c r="B26" s="12" t="s">
        <v>75</v>
      </c>
      <c r="C26" s="7">
        <v>4</v>
      </c>
      <c r="D26" s="35" t="s">
        <v>47</v>
      </c>
      <c r="E26" s="17" t="s">
        <v>77</v>
      </c>
      <c r="F26" s="32"/>
      <c r="G26" s="31">
        <f>7000/1.12</f>
        <v>6249.9999999999991</v>
      </c>
      <c r="H26" s="4">
        <f>C26*G26*L1</f>
        <v>26749.999999999996</v>
      </c>
      <c r="I26" s="32"/>
      <c r="J26" s="32"/>
      <c r="K26" s="32"/>
      <c r="L26" s="32"/>
    </row>
    <row r="27" spans="1:12" ht="52.5" customHeight="1" x14ac:dyDescent="0.25">
      <c r="A27" s="39"/>
      <c r="B27" s="12" t="s">
        <v>32</v>
      </c>
      <c r="C27" s="7">
        <v>6</v>
      </c>
      <c r="D27" s="35"/>
      <c r="E27" s="26" t="s">
        <v>79</v>
      </c>
      <c r="F27" s="32"/>
      <c r="G27" s="31">
        <f>7000/1.12</f>
        <v>6249.9999999999991</v>
      </c>
      <c r="H27" s="4">
        <f>C27*G27*L1</f>
        <v>40124.999999999993</v>
      </c>
      <c r="I27" s="32"/>
      <c r="J27" s="32"/>
      <c r="K27" s="32"/>
      <c r="L27" s="32"/>
    </row>
    <row r="28" spans="1:12" ht="78" customHeight="1" x14ac:dyDescent="0.25">
      <c r="A28" s="39">
        <v>27</v>
      </c>
      <c r="B28" s="12" t="s">
        <v>76</v>
      </c>
      <c r="C28" s="7">
        <v>4</v>
      </c>
      <c r="D28" s="35" t="s">
        <v>47</v>
      </c>
      <c r="E28" s="17" t="s">
        <v>78</v>
      </c>
      <c r="F28" s="32"/>
      <c r="G28" s="31">
        <f t="shared" ref="G28:G29" si="1">9280/1.12</f>
        <v>8285.7142857142844</v>
      </c>
      <c r="H28" s="4">
        <f>C28*G28*L1</f>
        <v>35462.857142857138</v>
      </c>
      <c r="I28" s="32"/>
      <c r="J28" s="32"/>
      <c r="K28" s="32"/>
      <c r="L28" s="32"/>
    </row>
    <row r="29" spans="1:12" ht="31.5" customHeight="1" x14ac:dyDescent="0.25">
      <c r="A29" s="39"/>
      <c r="B29" s="12" t="s">
        <v>33</v>
      </c>
      <c r="C29" s="7">
        <v>6</v>
      </c>
      <c r="D29" s="35"/>
      <c r="E29" s="26" t="s">
        <v>80</v>
      </c>
      <c r="F29" s="32"/>
      <c r="G29" s="31">
        <f t="shared" si="1"/>
        <v>8285.7142857142844</v>
      </c>
      <c r="H29" s="4">
        <f>C29*G29*L1</f>
        <v>53194.28571428571</v>
      </c>
      <c r="I29" s="32"/>
      <c r="J29" s="32"/>
      <c r="K29" s="32"/>
      <c r="L29" s="32"/>
    </row>
    <row r="30" spans="1:12" ht="31.5" x14ac:dyDescent="0.25">
      <c r="A30" s="2">
        <v>31</v>
      </c>
      <c r="B30" s="12" t="s">
        <v>34</v>
      </c>
      <c r="C30" s="7">
        <v>3</v>
      </c>
      <c r="D30" s="5" t="s">
        <v>46</v>
      </c>
      <c r="E30" s="20" t="s">
        <v>69</v>
      </c>
      <c r="F30" s="32"/>
      <c r="G30" s="8">
        <f>10000/1.12</f>
        <v>8928.5714285714275</v>
      </c>
      <c r="H30" s="4">
        <f>C30*G30*L1</f>
        <v>28660.714285714283</v>
      </c>
      <c r="I30" s="32"/>
      <c r="J30" s="32"/>
      <c r="K30" s="32"/>
      <c r="L30" s="32"/>
    </row>
    <row r="31" spans="1:12" ht="308.25" customHeight="1" x14ac:dyDescent="0.25">
      <c r="A31" s="2">
        <v>32</v>
      </c>
      <c r="B31" s="12" t="s">
        <v>35</v>
      </c>
      <c r="C31" s="7">
        <v>69</v>
      </c>
      <c r="D31" s="5" t="s">
        <v>47</v>
      </c>
      <c r="E31" s="27" t="s">
        <v>81</v>
      </c>
      <c r="F31" s="32"/>
      <c r="G31" s="8">
        <f>7000/1.12</f>
        <v>6249.9999999999991</v>
      </c>
      <c r="H31" s="4">
        <f>C31*G31*L1</f>
        <v>461437.49999999994</v>
      </c>
      <c r="I31" s="32"/>
      <c r="J31" s="32"/>
      <c r="K31" s="32"/>
      <c r="L31" s="32"/>
    </row>
    <row r="32" spans="1:12" ht="31.5" x14ac:dyDescent="0.25">
      <c r="A32" s="2">
        <v>33</v>
      </c>
      <c r="B32" s="12" t="s">
        <v>36</v>
      </c>
      <c r="C32" s="7">
        <v>5</v>
      </c>
      <c r="D32" s="5" t="s">
        <v>46</v>
      </c>
      <c r="E32" s="20" t="s">
        <v>68</v>
      </c>
      <c r="F32" s="32"/>
      <c r="G32" s="8">
        <f>10000/1.12</f>
        <v>8928.5714285714275</v>
      </c>
      <c r="H32" s="4">
        <f>C32*G32*L1</f>
        <v>47767.857142857138</v>
      </c>
      <c r="I32" s="32"/>
      <c r="J32" s="32"/>
      <c r="K32" s="32"/>
      <c r="L32" s="32"/>
    </row>
    <row r="33" spans="1:12" ht="110.25" x14ac:dyDescent="0.25">
      <c r="A33" s="2">
        <v>34</v>
      </c>
      <c r="B33" s="12" t="s">
        <v>37</v>
      </c>
      <c r="C33" s="7">
        <v>58</v>
      </c>
      <c r="D33" s="5" t="s">
        <v>47</v>
      </c>
      <c r="E33" s="18" t="s">
        <v>65</v>
      </c>
      <c r="F33" s="32"/>
      <c r="G33" s="8">
        <f>5250/1.12</f>
        <v>4687.5</v>
      </c>
      <c r="H33" s="4">
        <f>C33*G33*L1</f>
        <v>290906.25</v>
      </c>
      <c r="I33" s="32"/>
      <c r="J33" s="32"/>
      <c r="K33" s="32"/>
      <c r="L33" s="32"/>
    </row>
    <row r="34" spans="1:12" ht="157.5" x14ac:dyDescent="0.25">
      <c r="A34" s="2">
        <v>36</v>
      </c>
      <c r="B34" s="12" t="s">
        <v>38</v>
      </c>
      <c r="C34" s="7">
        <v>5</v>
      </c>
      <c r="D34" s="5" t="s">
        <v>47</v>
      </c>
      <c r="E34" s="23" t="s">
        <v>66</v>
      </c>
      <c r="F34" s="32"/>
      <c r="G34" s="8">
        <f>8870/1.12</f>
        <v>7919.642857142856</v>
      </c>
      <c r="H34" s="4">
        <f>C34*G34*L1</f>
        <v>42370.089285714283</v>
      </c>
      <c r="I34" s="32"/>
      <c r="J34" s="32"/>
      <c r="K34" s="32"/>
      <c r="L34" s="32"/>
    </row>
    <row r="35" spans="1:12" ht="200.25" customHeight="1" x14ac:dyDescent="0.25">
      <c r="A35" s="2">
        <v>37</v>
      </c>
      <c r="B35" s="12" t="s">
        <v>39</v>
      </c>
      <c r="C35" s="7">
        <v>2</v>
      </c>
      <c r="D35" s="5" t="s">
        <v>47</v>
      </c>
      <c r="E35" s="24" t="s">
        <v>67</v>
      </c>
      <c r="F35" s="32"/>
      <c r="G35" s="8">
        <f>8210/1.12</f>
        <v>7330.3571428571422</v>
      </c>
      <c r="H35" s="4">
        <f>C35*G35*L1</f>
        <v>15686.964285714284</v>
      </c>
      <c r="I35" s="32"/>
      <c r="J35" s="32"/>
      <c r="K35" s="32"/>
      <c r="L35" s="32"/>
    </row>
    <row r="36" spans="1:12" ht="15.75" x14ac:dyDescent="0.25">
      <c r="A36" s="2"/>
      <c r="B36" s="14" t="s">
        <v>40</v>
      </c>
      <c r="C36" s="2"/>
      <c r="D36" s="2"/>
      <c r="E36" s="20"/>
      <c r="F36" s="32"/>
      <c r="G36" s="2"/>
      <c r="H36" s="4"/>
      <c r="I36" s="32"/>
      <c r="J36" s="32"/>
      <c r="K36" s="32"/>
      <c r="L36" s="32"/>
    </row>
    <row r="37" spans="1:12" ht="141.75" x14ac:dyDescent="0.25">
      <c r="A37" s="2">
        <v>38</v>
      </c>
      <c r="B37" s="12" t="s">
        <v>41</v>
      </c>
      <c r="C37" s="8">
        <v>3</v>
      </c>
      <c r="D37" s="5" t="s">
        <v>47</v>
      </c>
      <c r="E37" s="25" t="s">
        <v>86</v>
      </c>
      <c r="F37" s="32"/>
      <c r="G37" s="8">
        <f>64300/1.12</f>
        <v>57410.714285714283</v>
      </c>
      <c r="H37" s="4">
        <f>C37*G37*L1</f>
        <v>184288.39285714284</v>
      </c>
      <c r="I37" s="32"/>
      <c r="J37" s="32"/>
      <c r="K37" s="32"/>
      <c r="L37" s="32"/>
    </row>
    <row r="38" spans="1:12" ht="63" customHeight="1" x14ac:dyDescent="0.25">
      <c r="A38" s="2">
        <v>39</v>
      </c>
      <c r="B38" s="12" t="s">
        <v>42</v>
      </c>
      <c r="C38" s="8">
        <v>3</v>
      </c>
      <c r="D38" s="5" t="s">
        <v>47</v>
      </c>
      <c r="E38" s="25" t="s">
        <v>87</v>
      </c>
      <c r="F38" s="32"/>
      <c r="G38" s="8">
        <f>7000/1.12</f>
        <v>6249.9999999999991</v>
      </c>
      <c r="H38" s="4">
        <f>C38*G38*L1</f>
        <v>20062.499999999996</v>
      </c>
      <c r="I38" s="32"/>
      <c r="J38" s="32"/>
      <c r="K38" s="32"/>
      <c r="L38" s="32"/>
    </row>
    <row r="39" spans="1:12" ht="110.25" x14ac:dyDescent="0.25">
      <c r="A39" s="2">
        <v>40</v>
      </c>
      <c r="B39" s="12" t="s">
        <v>88</v>
      </c>
      <c r="C39" s="8">
        <v>3</v>
      </c>
      <c r="D39" s="5" t="s">
        <v>47</v>
      </c>
      <c r="E39" s="25" t="s">
        <v>89</v>
      </c>
      <c r="F39" s="32"/>
      <c r="G39" s="8">
        <f>12000/1.12</f>
        <v>10714.285714285714</v>
      </c>
      <c r="H39" s="4">
        <f>C39*G39*L1</f>
        <v>34392.857142857145</v>
      </c>
      <c r="I39" s="32"/>
      <c r="J39" s="32"/>
      <c r="K39" s="32"/>
      <c r="L39" s="32"/>
    </row>
    <row r="40" spans="1:12" ht="284.25" customHeight="1" x14ac:dyDescent="0.25">
      <c r="A40" s="2">
        <v>41</v>
      </c>
      <c r="B40" s="12" t="s">
        <v>43</v>
      </c>
      <c r="C40" s="8">
        <v>3</v>
      </c>
      <c r="D40" s="5" t="s">
        <v>47</v>
      </c>
      <c r="E40" s="28" t="s">
        <v>90</v>
      </c>
      <c r="F40" s="32"/>
      <c r="G40" s="8">
        <f>37500/1.12</f>
        <v>33482.142857142855</v>
      </c>
      <c r="H40" s="4">
        <f>C40*G40*L1</f>
        <v>107477.67857142857</v>
      </c>
      <c r="I40" s="32"/>
      <c r="J40" s="32"/>
      <c r="K40" s="32"/>
      <c r="L40" s="32"/>
    </row>
    <row r="41" spans="1:12" ht="110.25" x14ac:dyDescent="0.25">
      <c r="A41" s="2">
        <v>42</v>
      </c>
      <c r="B41" s="12" t="s">
        <v>85</v>
      </c>
      <c r="C41" s="8">
        <v>3</v>
      </c>
      <c r="D41" s="5" t="s">
        <v>47</v>
      </c>
      <c r="E41" s="25" t="s">
        <v>91</v>
      </c>
      <c r="F41" s="32"/>
      <c r="G41" s="8">
        <f>(7500+5850)/1.12</f>
        <v>11919.642857142857</v>
      </c>
      <c r="H41" s="4">
        <f>C41*G41*L1</f>
        <v>38262.053571428572</v>
      </c>
      <c r="I41" s="32"/>
      <c r="J41" s="32"/>
      <c r="K41" s="32"/>
      <c r="L41" s="32"/>
    </row>
    <row r="42" spans="1:12" ht="47.25" x14ac:dyDescent="0.25">
      <c r="A42" s="2">
        <v>43</v>
      </c>
      <c r="B42" s="12" t="s">
        <v>44</v>
      </c>
      <c r="C42" s="8">
        <v>3</v>
      </c>
      <c r="D42" s="5" t="s">
        <v>47</v>
      </c>
      <c r="E42" s="29" t="s">
        <v>92</v>
      </c>
      <c r="F42" s="32"/>
      <c r="G42" s="8">
        <f>2950/1.12</f>
        <v>2633.9285714285711</v>
      </c>
      <c r="H42" s="4">
        <f>C42*G42*L1</f>
        <v>8454.9107142857138</v>
      </c>
      <c r="I42" s="32"/>
      <c r="J42" s="32"/>
      <c r="K42" s="32"/>
      <c r="L42" s="32"/>
    </row>
    <row r="43" spans="1:12" ht="47.25" x14ac:dyDescent="0.25">
      <c r="A43" s="2">
        <v>44</v>
      </c>
      <c r="B43" s="12" t="s">
        <v>45</v>
      </c>
      <c r="C43" s="8">
        <v>3</v>
      </c>
      <c r="D43" s="5" t="s">
        <v>47</v>
      </c>
      <c r="E43" s="25" t="s">
        <v>93</v>
      </c>
      <c r="F43" s="32"/>
      <c r="G43" s="8">
        <f>9500/1.12</f>
        <v>8482.1428571428569</v>
      </c>
      <c r="H43" s="4">
        <f>C43*G43*L1</f>
        <v>27227.678571428572</v>
      </c>
      <c r="I43" s="32"/>
      <c r="J43" s="32"/>
      <c r="K43" s="32"/>
      <c r="L43" s="32"/>
    </row>
    <row r="44" spans="1:12" ht="24.75" customHeight="1" x14ac:dyDescent="0.25">
      <c r="A44" s="9"/>
      <c r="B44" s="9"/>
      <c r="C44" s="9"/>
      <c r="D44" s="9"/>
      <c r="E44" s="9"/>
      <c r="F44" s="9"/>
      <c r="G44" s="9"/>
      <c r="H44" s="11">
        <f>SUM(H4:H43)</f>
        <v>28237013.392857146</v>
      </c>
      <c r="I44" s="9"/>
      <c r="J44" s="9"/>
      <c r="K44" s="9"/>
      <c r="L44" s="9"/>
    </row>
    <row r="46" spans="1:12" ht="15.75" x14ac:dyDescent="0.25">
      <c r="B46" s="30" t="s">
        <v>95</v>
      </c>
      <c r="C46" s="30"/>
      <c r="D46" s="30"/>
      <c r="E46" s="30" t="s">
        <v>96</v>
      </c>
    </row>
  </sheetData>
  <mergeCells count="15">
    <mergeCell ref="A2:K2"/>
    <mergeCell ref="I4:I43"/>
    <mergeCell ref="F4:F43"/>
    <mergeCell ref="J4:J43"/>
    <mergeCell ref="K4:K43"/>
    <mergeCell ref="A26:A27"/>
    <mergeCell ref="D26:D27"/>
    <mergeCell ref="A28:A29"/>
    <mergeCell ref="D28:D29"/>
    <mergeCell ref="L4:L43"/>
    <mergeCell ref="B14:B15"/>
    <mergeCell ref="C14:C15"/>
    <mergeCell ref="D14:D15"/>
    <mergeCell ref="G14:G15"/>
    <mergeCell ref="H14:H15"/>
  </mergeCells>
  <pageMargins left="0.7" right="0.7"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Алишер Нурпеисов</cp:lastModifiedBy>
  <cp:lastPrinted>2019-11-25T03:45:00Z</cp:lastPrinted>
  <dcterms:created xsi:type="dcterms:W3CDTF">2019-09-04T11:29:33Z</dcterms:created>
  <dcterms:modified xsi:type="dcterms:W3CDTF">2020-04-13T11:38:58Z</dcterms:modified>
</cp:coreProperties>
</file>