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zhienbekov\Desktop\--ДКРЕМ--    2022г\Изменение и дополнение Перечня\"/>
    </mc:Choice>
  </mc:AlternateContent>
  <xr:revisionPtr revIDLastSave="0" documentId="13_ncr:1_{0D70699E-38C8-4CFE-B542-1B3EBB43BB0B}" xr6:coauthVersionLast="47" xr6:coauthVersionMax="47" xr10:uidLastSave="{00000000-0000-0000-0000-000000000000}"/>
  <bookViews>
    <workbookView xWindow="5805" yWindow="120" windowWidth="15540" windowHeight="14385" firstSheet="1" activeTab="1" xr2:uid="{00000000-000D-0000-FFFF-FFFF00000000}"/>
  </bookViews>
  <sheets>
    <sheet name="перечень" sheetId="5" state="hidden" r:id="rId1"/>
    <sheet name="ГПЗ (05.05.22)" sheetId="7" r:id="rId2"/>
  </sheets>
  <definedNames>
    <definedName name="_xlnm._FilterDatabase" localSheetId="0" hidden="1">перечень!$A$10:$WWR$14</definedName>
    <definedName name="_xlnm.Print_Titles" localSheetId="1">'ГПЗ (05.05.22)'!$5:$5</definedName>
    <definedName name="_xlnm.Print_Area" localSheetId="1">'ГПЗ (05.05.22)'!$A$1:$PLL$155</definedName>
    <definedName name="_xlnm.Print_Area" localSheetId="0">перечень!$A$1:$P$16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7" i="7" l="1"/>
  <c r="I96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H90" i="7"/>
  <c r="H91" i="7"/>
  <c r="H92" i="7"/>
  <c r="H93" i="7"/>
  <c r="H94" i="7"/>
  <c r="H95" i="7"/>
  <c r="H89" i="7"/>
  <c r="I146" i="7" l="1"/>
  <c r="H144" i="7"/>
  <c r="I144" i="7" s="1"/>
  <c r="H143" i="7"/>
  <c r="I143" i="7" s="1"/>
  <c r="H142" i="7"/>
  <c r="I142" i="7" s="1"/>
  <c r="H141" i="7"/>
  <c r="I141" i="7" s="1"/>
  <c r="H140" i="7"/>
  <c r="I140" i="7" s="1"/>
  <c r="H139" i="7"/>
  <c r="I139" i="7" s="1"/>
  <c r="H138" i="7"/>
  <c r="I138" i="7" s="1"/>
  <c r="H137" i="7"/>
  <c r="I137" i="7" s="1"/>
  <c r="H136" i="7"/>
  <c r="I136" i="7" s="1"/>
  <c r="H135" i="7"/>
  <c r="I135" i="7" s="1"/>
  <c r="H134" i="7"/>
  <c r="I134" i="7" s="1"/>
  <c r="I132" i="7"/>
  <c r="I131" i="7"/>
  <c r="H130" i="7"/>
  <c r="I130" i="7" s="1"/>
  <c r="H129" i="7"/>
  <c r="I129" i="7" s="1"/>
  <c r="H128" i="7"/>
  <c r="I128" i="7" s="1"/>
  <c r="H127" i="7"/>
  <c r="I127" i="7" s="1"/>
  <c r="H126" i="7"/>
  <c r="I126" i="7" s="1"/>
  <c r="H125" i="7"/>
  <c r="I125" i="7" s="1"/>
  <c r="H124" i="7"/>
  <c r="I124" i="7" s="1"/>
  <c r="H123" i="7"/>
  <c r="I123" i="7" s="1"/>
  <c r="H122" i="7"/>
  <c r="I122" i="7" s="1"/>
  <c r="H121" i="7"/>
  <c r="I121" i="7" s="1"/>
  <c r="H120" i="7"/>
  <c r="I120" i="7" s="1"/>
  <c r="H119" i="7"/>
  <c r="I119" i="7" s="1"/>
  <c r="H118" i="7"/>
  <c r="I118" i="7" s="1"/>
  <c r="H117" i="7"/>
  <c r="I117" i="7" s="1"/>
  <c r="H116" i="7"/>
  <c r="I116" i="7" s="1"/>
  <c r="H115" i="7"/>
  <c r="I115" i="7" s="1"/>
  <c r="H114" i="7"/>
  <c r="I114" i="7" s="1"/>
  <c r="H113" i="7"/>
  <c r="I113" i="7" s="1"/>
  <c r="H112" i="7"/>
  <c r="I112" i="7" s="1"/>
  <c r="H111" i="7"/>
  <c r="I111" i="7" s="1"/>
  <c r="H110" i="7"/>
  <c r="I110" i="7" s="1"/>
  <c r="H109" i="7"/>
  <c r="I109" i="7" s="1"/>
  <c r="H108" i="7"/>
  <c r="I108" i="7" s="1"/>
  <c r="H107" i="7"/>
  <c r="I107" i="7" s="1"/>
  <c r="H106" i="7"/>
  <c r="I106" i="7" s="1"/>
  <c r="H105" i="7"/>
  <c r="I105" i="7" s="1"/>
  <c r="I103" i="7"/>
  <c r="H101" i="7"/>
  <c r="H100" i="7"/>
  <c r="H99" i="7"/>
  <c r="I87" i="7"/>
  <c r="I86" i="7"/>
  <c r="H85" i="7"/>
  <c r="H83" i="7"/>
  <c r="I83" i="7" s="1"/>
  <c r="H82" i="7"/>
  <c r="I82" i="7" s="1"/>
  <c r="H81" i="7"/>
  <c r="I81" i="7" s="1"/>
  <c r="H80" i="7"/>
  <c r="I80" i="7" s="1"/>
  <c r="H79" i="7"/>
  <c r="I79" i="7" s="1"/>
  <c r="H78" i="7"/>
  <c r="I78" i="7" s="1"/>
  <c r="H77" i="7"/>
  <c r="I77" i="7" s="1"/>
  <c r="H76" i="7"/>
  <c r="I76" i="7" s="1"/>
  <c r="H75" i="7"/>
  <c r="I75" i="7" s="1"/>
  <c r="H74" i="7"/>
  <c r="I74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H65" i="7"/>
  <c r="I65" i="7" s="1"/>
  <c r="H64" i="7"/>
  <c r="I64" i="7" s="1"/>
  <c r="H63" i="7"/>
  <c r="I63" i="7" s="1"/>
  <c r="H62" i="7"/>
  <c r="I62" i="7" s="1"/>
  <c r="H61" i="7"/>
  <c r="I61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I17" i="7"/>
  <c r="I16" i="7"/>
  <c r="I14" i="7"/>
  <c r="I13" i="7"/>
  <c r="I12" i="7"/>
  <c r="I11" i="7"/>
  <c r="I10" i="7"/>
  <c r="I9" i="7"/>
  <c r="I8" i="7"/>
  <c r="I19" i="7"/>
  <c r="I20" i="7"/>
  <c r="I21" i="7"/>
  <c r="I22" i="7"/>
  <c r="I23" i="7"/>
  <c r="I24" i="7"/>
  <c r="I18" i="7"/>
  <c r="L21" i="5" l="1"/>
  <c r="M21" i="5" s="1"/>
</calcChain>
</file>

<file path=xl/sharedStrings.xml><?xml version="1.0" encoding="utf-8"?>
<sst xmlns="http://schemas.openxmlformats.org/spreadsheetml/2006/main" count="986" uniqueCount="202">
  <si>
    <t>Регион, место поставки товара, выполнения работ, оказания услуг</t>
  </si>
  <si>
    <t>Условия оплаты (размер авансового платежа), %</t>
  </si>
  <si>
    <t>Инициатор</t>
  </si>
  <si>
    <t>Вид закупки</t>
  </si>
  <si>
    <t>№ п/п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</si>
  <si>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</si>
  <si>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</si>
  <si>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 xml:space="preserve">Способ закупок </t>
  </si>
  <si>
    <t>Срок и график поставки товара, выполнения работ, оказания услуг</t>
  </si>
  <si>
    <t xml:space="preserve">Единица измерения </t>
  </si>
  <si>
    <t>Количество, объем</t>
  </si>
  <si>
    <t>Сумма, планируемая для закупки ТРУ без НДС, тенге</t>
  </si>
  <si>
    <t>Сумма, планируемая для закупки ТРУ с НДС, тенге</t>
  </si>
  <si>
    <t>товар</t>
  </si>
  <si>
    <t>упаковка</t>
  </si>
  <si>
    <t>5</t>
  </si>
  <si>
    <t>Цена за единицу (без НДС), тенге</t>
  </si>
  <si>
    <t>Примеча-ние</t>
  </si>
  <si>
    <t>Пример для заполнения</t>
  </si>
  <si>
    <t>Бумага</t>
  </si>
  <si>
    <t>Бумага А4</t>
  </si>
  <si>
    <t xml:space="preserve">Открытый тендер </t>
  </si>
  <si>
    <t>в течение 30 дней с даты вступления в силу договора</t>
  </si>
  <si>
    <t>0 %, оставшаяся часть в течении 30 рабочих дней с даты подписания соответствующих актов</t>
  </si>
  <si>
    <t xml:space="preserve">Административный отдел </t>
  </si>
  <si>
    <t xml:space="preserve">Начальник отдела </t>
  </si>
  <si>
    <t>г. Атырау, Промышленная зона АНПЗ, строение 15 А</t>
  </si>
  <si>
    <t>Перечень товаров, работ и услуг ТОО "РТИ-АНПЗ" на срок с "____" ___________ 2017г. и до 31 декабря 2017г.</t>
  </si>
  <si>
    <t>Срок осуществления закупок (за 30 дней до осуществления закупок)</t>
  </si>
  <si>
    <t>Срок осуществления закупок           (за 30 дней до осуществления закупок)</t>
  </si>
  <si>
    <t>15 сентября (закупки будут проводиться начиная с 15 августа)</t>
  </si>
  <si>
    <t xml:space="preserve">Срок осуществления закупок </t>
  </si>
  <si>
    <t>Товар</t>
  </si>
  <si>
    <t>Ед. измерения</t>
  </si>
  <si>
    <t xml:space="preserve"> Генеральный директор________________________________Ергалиев А.Т.</t>
  </si>
  <si>
    <t>СЦБСиЭ</t>
  </si>
  <si>
    <t xml:space="preserve">Изменения и дополнения № 1 от 05.05.2022г. к Перечню товаров, работ и услуг ТОО "РТИ-АНПЗ" на срок с "01"января по "31" декабря 2022 г. </t>
  </si>
  <si>
    <t xml:space="preserve"> Финансовый директор_________________________________Ли С.З.</t>
  </si>
  <si>
    <t>Кол-во</t>
  </si>
  <si>
    <t xml:space="preserve">Годовая сумма, для закупок ТРУ без НДС </t>
  </si>
  <si>
    <t>1. МАТЕРИАЛЫ  УЧАСТКА  ЭНЕРГОСНАБЖЕНИЯ</t>
  </si>
  <si>
    <t>1.1. АВЗ - АВАРИЙНО-ВОССТАНОВИТЕЛЬНЫЙ ЗАПАС:</t>
  </si>
  <si>
    <t>Реле температурной защиты трансформатора УТЗ-10-3К</t>
  </si>
  <si>
    <t>Ценовые предложения</t>
  </si>
  <si>
    <t>2022г.</t>
  </si>
  <si>
    <t>шт.</t>
  </si>
  <si>
    <t>шт</t>
  </si>
  <si>
    <t>Автоматический выключатель TS250N 250A 3P Sunon</t>
  </si>
  <si>
    <t>Автоматический выключатель TS160N 160A 3P Sunon</t>
  </si>
  <si>
    <t>Автоматический выключатель TS630N 500A 3P Sunon</t>
  </si>
  <si>
    <t>Автоматический выключатель TS100N 63A 3P Sunon</t>
  </si>
  <si>
    <t>Контактный блок. ZBE-101 БЛОК-КОНТ. ДЛЯ ВИНТ. КРЕПЛЕНИЯ 1НО</t>
  </si>
  <si>
    <t>Осевой вентилятор W2S130-AA03-77. 230V. 50/60Hz. 45/39W.</t>
  </si>
  <si>
    <t>1.2. ТЕКУЩИЙ  РАСХОД  МАТЕРИАЛОВ:</t>
  </si>
  <si>
    <t>Светодиодный светильник для общего освещения ДБО-15-WHC-220-02</t>
  </si>
  <si>
    <t xml:space="preserve">Светодиодные светильники для мачты </t>
  </si>
  <si>
    <t>2. МАТЕРИАЛЫ  УЧАСТКА  СЦБ  И  СВЯЗИ</t>
  </si>
  <si>
    <t>2.1. АВЗ - АВАРИЙНО-ВОССТАНОВИТЕЛЬНЫЙ ЗАПАС:</t>
  </si>
  <si>
    <t>Типовой элемент замены ТЭЗ ЛК-2УТ (ЕУИС.465272.002.200)</t>
  </si>
  <si>
    <t>Типовой элемент замены ТЭЗ ЛК-4Ц (ЕУИС.465275.001.300)</t>
  </si>
  <si>
    <t>Типовой элемент замены ТЭЗ ЛК-М (ЕУИС.465275.001.800)</t>
  </si>
  <si>
    <t>Усилитель трансляционный УТ2Х200</t>
  </si>
  <si>
    <t>Плата кнопок ПР.Ц</t>
  </si>
  <si>
    <t>Плата для ПУ</t>
  </si>
  <si>
    <t>2.2. ТЕКУЩИЙ  РАСХОД  МАТЕРИАЛОВ:</t>
  </si>
  <si>
    <t>Электродвигатель электропривода МСТ-0,3</t>
  </si>
  <si>
    <t xml:space="preserve">Головка светофорная светодиодная для ЖД переездов НКМР676636.003 ТО </t>
  </si>
  <si>
    <t>Литерные знаки светофоров №1</t>
  </si>
  <si>
    <t xml:space="preserve">Литерные знаки светофоров №2 </t>
  </si>
  <si>
    <t>Литерные знаки светофоров №3</t>
  </si>
  <si>
    <t>Литерные знаки светофоров №4</t>
  </si>
  <si>
    <t>Литерные знаки светофоров №5</t>
  </si>
  <si>
    <t>Литерные знаки светофоров №6</t>
  </si>
  <si>
    <t>Литерные знаки светофоров №7</t>
  </si>
  <si>
    <t>Литерные знаки светофоров №8</t>
  </si>
  <si>
    <t>Литерные знаки светофоров №9</t>
  </si>
  <si>
    <t>Литерные знаки светофоров №0</t>
  </si>
  <si>
    <t>Трансформаторы СОБС-2МП</t>
  </si>
  <si>
    <t>Трансформаторы ПОБС-2Г</t>
  </si>
  <si>
    <t>Трансформаторы СТ-5Г</t>
  </si>
  <si>
    <t>Трансформаторы ПОБС-5Г</t>
  </si>
  <si>
    <t>Трансформаторы СТ-4Г</t>
  </si>
  <si>
    <t>Трансформаторы ПРТ-Г</t>
  </si>
  <si>
    <t>Субблок ИСОЕЦ-20 М/П 16878-91-0019</t>
  </si>
  <si>
    <t>Субблок ИСОЕЦ-21 М/П 16878-91-0020</t>
  </si>
  <si>
    <t>Субблок ИСОЕЦ-22 М/П 16878-91-21</t>
  </si>
  <si>
    <t>Светофорная лампочка ЖС 12*15-15</t>
  </si>
  <si>
    <t>Светофорная лампочка ЖС 12*25-25</t>
  </si>
  <si>
    <t>R2053K Конденсатор CLZ-FP 40/50</t>
  </si>
  <si>
    <t>B32344-E4252-A000, Конденсатор фазовый, 25кВАр 400В, PhiCap MKP400-D-25</t>
  </si>
  <si>
    <t>Магнитный пускатель КМИ-34012 40А 36В</t>
  </si>
  <si>
    <t>Концевой выключатель JLXK1-311</t>
  </si>
  <si>
    <t>Манжета сальник размер 25*42*10</t>
  </si>
  <si>
    <t>Манжета сальник размер 40*60*10</t>
  </si>
  <si>
    <t>Корона в комплекте для ВМО-25 "Амира"</t>
  </si>
  <si>
    <t>компл</t>
  </si>
  <si>
    <t>7.1. ЗАП.ЧАСТИ АВТОБУСОВ</t>
  </si>
  <si>
    <t>Автошины на автобусы зимние</t>
  </si>
  <si>
    <t>АХО</t>
  </si>
  <si>
    <t>18</t>
  </si>
  <si>
    <t>авто сигнализация Старлайн</t>
  </si>
  <si>
    <t>сервиснывй комплект для сигнализации</t>
  </si>
  <si>
    <t>комп-т</t>
  </si>
  <si>
    <t>10. МАТЕРИАЛЫ  ДЛЯ  ТЕХНИЧЕСКОГО  ОБСЛУЖИВАНИЯ  ЗДАНИЙ  И  СООРУЖЕНИЙ</t>
  </si>
  <si>
    <t>Жалюзи для окон</t>
  </si>
  <si>
    <t xml:space="preserve">Плечики для одежды </t>
  </si>
  <si>
    <t>Цемент M450</t>
  </si>
  <si>
    <t>тн</t>
  </si>
  <si>
    <t>11. МАТЕРИАЛЫ  ДЛЯ  ОБУЧЕНИЯ  ПО  ОХРАНЕ  ТРУДА  И  БЕЗОПАСНОСТИ  ДВИЖЕНИЯ</t>
  </si>
  <si>
    <t>Стенды по безопасности движения и охране труда (размеры: 1,5 м х 1,2 м)</t>
  </si>
  <si>
    <t>ОТиТБ</t>
  </si>
  <si>
    <t>12. СПЕЦОДЕЖДЫ,  СПЕЦОБУВИ  И  СИЗ</t>
  </si>
  <si>
    <t>Ботинки юфтевые на маслобензостойкой подошве с металлическим подноском</t>
  </si>
  <si>
    <t>Костюм сварщика (летний)</t>
  </si>
  <si>
    <t>Костюм специальный летний для защиты от термических рисков электрической дуги из материала с постоянными термостойкими св-ми</t>
  </si>
  <si>
    <t>Костюм для сварщика (зимний)</t>
  </si>
  <si>
    <t>Костюм х/б для защиты от производственных загрязнений ИТР</t>
  </si>
  <si>
    <t>Костюм х/б для защиты от производственных загрязнений (составитель, пом.составитель и сигналист)</t>
  </si>
  <si>
    <t>Костюм х/б для защиты от производственных загрязнений для ПП</t>
  </si>
  <si>
    <t>Костюм х/б  с масло водооталкивающей пропиткой</t>
  </si>
  <si>
    <t>Коврик диэлектрический, размер 750х750мм</t>
  </si>
  <si>
    <t xml:space="preserve">Очки защитные открытые </t>
  </si>
  <si>
    <t>Перчатки защитные маслобензостойкие от пониженных температур с защитным покрытием, морозостойкие с шерстяными вкладышами</t>
  </si>
  <si>
    <t>Перчатки комбинированные</t>
  </si>
  <si>
    <t>Перчатки с полимерным покрытием</t>
  </si>
  <si>
    <t xml:space="preserve">Перчатки резиновые </t>
  </si>
  <si>
    <t>Перчатки трикотажные</t>
  </si>
  <si>
    <t>Перчатки утепленные с защитным покрытием нефтеморозостойкие</t>
  </si>
  <si>
    <t>Плащ для защиты от воды</t>
  </si>
  <si>
    <t>Сабо женские, мужские (тапочки)</t>
  </si>
  <si>
    <t>Фонарь налобный</t>
  </si>
  <si>
    <t>Футболка</t>
  </si>
  <si>
    <t xml:space="preserve">Халат медицинский </t>
  </si>
  <si>
    <t>Щипы защитные для обувь</t>
  </si>
  <si>
    <t>Щиток защитный лицевой со светофильтрами</t>
  </si>
  <si>
    <t>Очки защитные со светофильтрами</t>
  </si>
  <si>
    <t>Одноразовые костюмы</t>
  </si>
  <si>
    <t>Краги спилковые</t>
  </si>
  <si>
    <t>Краги спилковые утепленные</t>
  </si>
  <si>
    <t>Конкурс</t>
  </si>
  <si>
    <t>Кепка бейсболка</t>
  </si>
  <si>
    <t>18. ХОЗЯЙСТВЕННЫЕ  ТОВАРЫ</t>
  </si>
  <si>
    <t>тряпка для пола</t>
  </si>
  <si>
    <t>тряпки для уборки</t>
  </si>
  <si>
    <t>перчатки резиновые</t>
  </si>
  <si>
    <t>мыло жидкое 5 л</t>
  </si>
  <si>
    <t>туалетная бумага</t>
  </si>
  <si>
    <t>белизна</t>
  </si>
  <si>
    <t>хлорка (300 шт в упаковке)</t>
  </si>
  <si>
    <t>комет  (100 гр.)</t>
  </si>
  <si>
    <t>порошок автомат (2 кг)</t>
  </si>
  <si>
    <t>мешок мусорный 30 л</t>
  </si>
  <si>
    <t>мешок мусорный 120 л</t>
  </si>
  <si>
    <t>19. СПЕЦМОЛОКО  И  СПЕЦМЫЛО</t>
  </si>
  <si>
    <t>С П Е Ц М О Л О К О 3,2 %</t>
  </si>
  <si>
    <t>литр</t>
  </si>
  <si>
    <t xml:space="preserve"> Услуги поверки измерительных приборов и оборудований</t>
  </si>
  <si>
    <t>Из одного источника</t>
  </si>
  <si>
    <t>Электрокардиограф с монохромным экраном YX300</t>
  </si>
  <si>
    <t>Метролог</t>
  </si>
  <si>
    <t>услуга</t>
  </si>
  <si>
    <t>ТЕХНИЧЕСКОЕ  ОБСЛУЖИВАНИЕ  ТРАНСПОРТНЫХ  СРЕДСТВ</t>
  </si>
  <si>
    <t>Услуга по установке автосигнализации с автозаводом на автомобиль Тoyota Hilux</t>
  </si>
  <si>
    <t>8.6. МАТЕРИАЛЫ КОТЕЛЬНОЙ УСТАНОВКИ</t>
  </si>
  <si>
    <t>Отвод эл.сварной</t>
  </si>
  <si>
    <t>Тройник д-63</t>
  </si>
  <si>
    <t>Муфта д-63</t>
  </si>
  <si>
    <t>Втулка под флянца д-63</t>
  </si>
  <si>
    <t>Флянцовое кольцо д-63</t>
  </si>
  <si>
    <t>Отвод зажиной д-63</t>
  </si>
  <si>
    <t>Труба ПЭ</t>
  </si>
  <si>
    <t>п.м</t>
  </si>
  <si>
    <t>Оптический патч-корд LC/UPC-SC/UPC SX SM</t>
  </si>
  <si>
    <t>Шнур оптический соединительный, SM 9/125 OS2, SC/APC-SC/AP</t>
  </si>
  <si>
    <t xml:space="preserve">Оптический патчкорд SC/UPC-FC/UPC Simplex SM </t>
  </si>
  <si>
    <t xml:space="preserve">Оптический патчкорд SC/UPC-LC/UPC Simplex MM </t>
  </si>
  <si>
    <t xml:space="preserve">Оптический патчкорд LC/APC-LC/APC Duplex SM </t>
  </si>
  <si>
    <t xml:space="preserve">Оптический патчкорд LC/APC-LC/UPC Duplex SM </t>
  </si>
  <si>
    <t>КРС-32-SC - кросс оптический стоечный (19"), 2U, 32 порта, SM, SC/UPC</t>
  </si>
  <si>
    <t>Муфта оптическая проходная GJS-A 96 (GJS - 6007)</t>
  </si>
  <si>
    <t>Муфта оптическая GJS - 2-d 48 (термоусадка)</t>
  </si>
  <si>
    <t>Разрядник РВО-6-У1</t>
  </si>
  <si>
    <t>Стационарная розетка 125 3р+ре+n 32А 380В IP 44</t>
  </si>
  <si>
    <t>Переносная розетка 225 3р+ре+n 32А 380В IEK</t>
  </si>
  <si>
    <t>Предохранитель ПКТ-103-6-160-20-У3-КЭАЗ</t>
  </si>
  <si>
    <t>Разъединитель рлнд-1-10/400 у1</t>
  </si>
  <si>
    <t>Предохранитель ПКТ-101-10-2-20-У1-КЭАЗ</t>
  </si>
  <si>
    <t>АМПЕРМЕТР А72 X/5А-1.5 (БЕЗ ШКАЛЫ) TDM</t>
  </si>
  <si>
    <t>ВОЛЬТМЕТР В72П 450В-1,5 TDM</t>
  </si>
  <si>
    <t>Лампа светодиодная LED 20Вт G13 6500K 1200мм Т8</t>
  </si>
  <si>
    <t>Фотореле ФР-7Е</t>
  </si>
  <si>
    <t>Круг отрезной 230x1,8 мм по металлу</t>
  </si>
  <si>
    <t>Круг отрезной по металлу для УШМ Ø125x1,6 мм</t>
  </si>
  <si>
    <t>Бита PH2 50 мм, двусторонняя</t>
  </si>
  <si>
    <t>Биты с торцевыми головками 8х45 мм</t>
  </si>
  <si>
    <t>РУЛЕТКА 10М Х 25ММ</t>
  </si>
  <si>
    <t>Канат полиамидный D= 8</t>
  </si>
  <si>
    <t>Розетка с/у з/к 16А</t>
  </si>
  <si>
    <t>Распред. коробка о/у 100х100х50 IP55</t>
  </si>
  <si>
    <t>м</t>
  </si>
  <si>
    <t>Аккумлятор 12V 4,5Ah</t>
  </si>
  <si>
    <t>Аккумлятор  SN 12007 (12V 7Ah/HR)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</si>
</sst>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#,##0.0"/>
    <numFmt numFmtId="167" formatCode="#,##0;[Red]#,##0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282828"/>
      <name val="Arial"/>
      <family val="2"/>
      <charset val="204"/>
    </font>
    <font>
      <sz val="12"/>
      <color rgb="FF555555"/>
      <name val="Arial"/>
      <family val="2"/>
      <charset val="204"/>
    </font>
    <font>
      <sz val="12"/>
      <color rgb="FF01011B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1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10" fillId="0" borderId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5" fillId="0" borderId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4" fillId="0" borderId="0"/>
    <xf numFmtId="0" fontId="4" fillId="0" borderId="0"/>
    <xf numFmtId="0" fontId="23" fillId="0" borderId="0"/>
    <xf numFmtId="0" fontId="10" fillId="4" borderId="5" applyNumberFormat="0" applyProtection="0">
      <alignment horizontal="left" vertical="center" indent="1"/>
    </xf>
    <xf numFmtId="0" fontId="1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224">
    <xf numFmtId="0" fontId="0" fillId="0" borderId="0" xfId="0"/>
    <xf numFmtId="0" fontId="21" fillId="3" borderId="0" xfId="0" applyFont="1" applyFill="1"/>
    <xf numFmtId="0" fontId="10" fillId="3" borderId="0" xfId="0" applyFont="1" applyFill="1"/>
    <xf numFmtId="0" fontId="2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/>
    <xf numFmtId="0" fontId="0" fillId="3" borderId="0" xfId="0" applyFill="1"/>
    <xf numFmtId="0" fontId="17" fillId="3" borderId="0" xfId="0" applyFont="1" applyFill="1"/>
    <xf numFmtId="164" fontId="18" fillId="3" borderId="0" xfId="2" applyNumberFormat="1" applyFont="1" applyFill="1"/>
    <xf numFmtId="0" fontId="17" fillId="3" borderId="0" xfId="0" applyFont="1" applyFill="1" applyAlignment="1">
      <alignment horizontal="center" vertical="center"/>
    </xf>
    <xf numFmtId="164" fontId="18" fillId="3" borderId="0" xfId="2" applyNumberFormat="1" applyFont="1" applyFill="1" applyAlignment="1">
      <alignment wrapText="1"/>
    </xf>
    <xf numFmtId="0" fontId="13" fillId="3" borderId="0" xfId="0" applyFont="1" applyFill="1"/>
    <xf numFmtId="164" fontId="16" fillId="3" borderId="0" xfId="2" applyNumberFormat="1" applyFont="1" applyFill="1"/>
    <xf numFmtId="0" fontId="19" fillId="3" borderId="0" xfId="0" applyFont="1" applyFill="1"/>
    <xf numFmtId="164" fontId="12" fillId="3" borderId="0" xfId="2" applyNumberFormat="1" applyFont="1" applyFill="1"/>
    <xf numFmtId="0" fontId="0" fillId="3" borderId="0" xfId="0" applyFill="1" applyAlignment="1">
      <alignment horizontal="center" vertical="center"/>
    </xf>
    <xf numFmtId="0" fontId="21" fillId="3" borderId="0" xfId="0" applyFont="1" applyFill="1" applyAlignment="1">
      <alignment wrapText="1"/>
    </xf>
    <xf numFmtId="0" fontId="21" fillId="3" borderId="0" xfId="0" applyFont="1" applyFill="1" applyAlignment="1"/>
    <xf numFmtId="0" fontId="20" fillId="3" borderId="0" xfId="1" applyFont="1" applyFill="1"/>
    <xf numFmtId="1" fontId="24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6" fillId="3" borderId="1" xfId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6" fillId="3" borderId="1" xfId="19" applyNumberFormat="1" applyFont="1" applyFill="1" applyBorder="1" applyAlignment="1">
      <alignment horizontal="center" vertical="center" wrapText="1"/>
    </xf>
    <xf numFmtId="164" fontId="26" fillId="3" borderId="1" xfId="19" applyNumberFormat="1" applyFont="1" applyFill="1" applyBorder="1" applyAlignment="1">
      <alignment horizontal="center" vertical="center" wrapText="1"/>
    </xf>
    <xf numFmtId="165" fontId="26" fillId="3" borderId="1" xfId="2" applyFont="1" applyFill="1" applyBorder="1" applyAlignment="1">
      <alignment horizontal="center" vertical="center" wrapText="1"/>
    </xf>
    <xf numFmtId="165" fontId="27" fillId="3" borderId="1" xfId="2" applyFont="1" applyFill="1" applyBorder="1" applyAlignment="1">
      <alignment horizontal="center" vertical="center" wrapText="1"/>
    </xf>
    <xf numFmtId="0" fontId="24" fillId="3" borderId="0" xfId="0" applyFont="1" applyFill="1"/>
    <xf numFmtId="164" fontId="22" fillId="3" borderId="0" xfId="2" applyNumberFormat="1" applyFont="1" applyFill="1" applyBorder="1"/>
    <xf numFmtId="164" fontId="28" fillId="3" borderId="0" xfId="2" applyNumberFormat="1" applyFont="1" applyFill="1" applyBorder="1"/>
    <xf numFmtId="164" fontId="22" fillId="3" borderId="0" xfId="2" applyNumberFormat="1" applyFont="1" applyFill="1"/>
    <xf numFmtId="164" fontId="28" fillId="3" borderId="0" xfId="2" applyNumberFormat="1" applyFont="1" applyFill="1"/>
    <xf numFmtId="0" fontId="10" fillId="0" borderId="0" xfId="0" applyFont="1" applyFill="1"/>
    <xf numFmtId="0" fontId="29" fillId="2" borderId="0" xfId="1" applyFont="1" applyFill="1"/>
    <xf numFmtId="0" fontId="30" fillId="2" borderId="0" xfId="0" applyFont="1" applyFill="1"/>
    <xf numFmtId="0" fontId="35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/>
    <xf numFmtId="0" fontId="3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left"/>
    </xf>
    <xf numFmtId="164" fontId="31" fillId="0" borderId="8" xfId="2" applyNumberFormat="1" applyFont="1" applyFill="1" applyBorder="1" applyAlignment="1">
      <alignment horizontal="left"/>
    </xf>
    <xf numFmtId="164" fontId="34" fillId="0" borderId="8" xfId="2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3" fontId="32" fillId="0" borderId="6" xfId="0" applyNumberFormat="1" applyFont="1" applyFill="1" applyBorder="1" applyAlignment="1">
      <alignment horizontal="center" vertical="center" wrapText="1"/>
    </xf>
    <xf numFmtId="1" fontId="37" fillId="0" borderId="8" xfId="0" applyNumberFormat="1" applyFont="1" applyFill="1" applyBorder="1" applyAlignment="1">
      <alignment horizontal="center" vertical="center" wrapText="1"/>
    </xf>
    <xf numFmtId="1" fontId="32" fillId="0" borderId="8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3" fontId="38" fillId="0" borderId="0" xfId="0" applyNumberFormat="1" applyFont="1"/>
    <xf numFmtId="0" fontId="35" fillId="0" borderId="0" xfId="0" applyFont="1"/>
    <xf numFmtId="0" fontId="33" fillId="5" borderId="9" xfId="0" applyFont="1" applyFill="1" applyBorder="1" applyAlignment="1">
      <alignment vertical="center"/>
    </xf>
    <xf numFmtId="1" fontId="31" fillId="3" borderId="2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1" fontId="34" fillId="0" borderId="1" xfId="43" applyNumberFormat="1" applyFont="1" applyBorder="1" applyAlignment="1">
      <alignment horizontal="center" vertical="center"/>
    </xf>
    <xf numFmtId="3" fontId="34" fillId="0" borderId="1" xfId="43" applyNumberFormat="1" applyFont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 wrapText="1"/>
    </xf>
    <xf numFmtId="3" fontId="31" fillId="0" borderId="0" xfId="0" applyNumberFormat="1" applyFont="1"/>
    <xf numFmtId="0" fontId="31" fillId="0" borderId="0" xfId="0" applyFont="1"/>
    <xf numFmtId="166" fontId="31" fillId="3" borderId="6" xfId="0" applyNumberFormat="1" applyFont="1" applyFill="1" applyBorder="1" applyAlignment="1">
      <alignment horizontal="left" vertical="center" wrapText="1"/>
    </xf>
    <xf numFmtId="0" fontId="34" fillId="3" borderId="1" xfId="43" applyFont="1" applyFill="1" applyBorder="1" applyAlignment="1">
      <alignment horizontal="center" vertical="center"/>
    </xf>
    <xf numFmtId="3" fontId="40" fillId="3" borderId="10" xfId="43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3" fontId="38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66" fontId="31" fillId="3" borderId="6" xfId="45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40" fillId="0" borderId="6" xfId="43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left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3" fontId="39" fillId="0" borderId="6" xfId="0" applyNumberFormat="1" applyFont="1" applyBorder="1" applyAlignment="1">
      <alignment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3" fontId="41" fillId="0" borderId="10" xfId="43" applyNumberFormat="1" applyFont="1" applyBorder="1" applyAlignment="1">
      <alignment horizontal="center" vertical="center"/>
    </xf>
    <xf numFmtId="3" fontId="42" fillId="3" borderId="10" xfId="43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1" xfId="43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3" borderId="1" xfId="43" applyFont="1" applyFill="1" applyBorder="1" applyAlignment="1">
      <alignment horizontal="center" vertical="center"/>
    </xf>
    <xf numFmtId="3" fontId="42" fillId="0" borderId="10" xfId="43" applyNumberFormat="1" applyFont="1" applyBorder="1" applyAlignment="1">
      <alignment horizontal="center" vertical="center" wrapText="1"/>
    </xf>
    <xf numFmtId="3" fontId="40" fillId="3" borderId="1" xfId="43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/>
    </xf>
    <xf numFmtId="3" fontId="34" fillId="3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4" fillId="3" borderId="1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vertical="center"/>
    </xf>
    <xf numFmtId="0" fontId="31" fillId="3" borderId="1" xfId="0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9" fillId="6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166" fontId="31" fillId="0" borderId="9" xfId="0" applyNumberFormat="1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center" vertical="center"/>
    </xf>
    <xf numFmtId="166" fontId="31" fillId="0" borderId="9" xfId="45" applyNumberFormat="1" applyFont="1" applyBorder="1" applyAlignment="1">
      <alignment horizontal="left" vertical="center" wrapText="1"/>
    </xf>
    <xf numFmtId="3" fontId="4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26" fillId="0" borderId="1" xfId="39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46" applyFont="1" applyBorder="1" applyAlignment="1">
      <alignment horizontal="left" vertical="center" wrapText="1"/>
    </xf>
    <xf numFmtId="167" fontId="39" fillId="0" borderId="1" xfId="0" applyNumberFormat="1" applyFont="1" applyBorder="1" applyAlignment="1">
      <alignment horizontal="center" vertical="center" wrapText="1"/>
    </xf>
    <xf numFmtId="0" fontId="31" fillId="3" borderId="1" xfId="46" applyFont="1" applyFill="1" applyBorder="1" applyAlignment="1">
      <alignment horizontal="left" vertical="center" wrapText="1"/>
    </xf>
    <xf numFmtId="0" fontId="34" fillId="0" borderId="1" xfId="46" applyFont="1" applyBorder="1" applyAlignment="1">
      <alignment vertical="center"/>
    </xf>
    <xf numFmtId="167" fontId="27" fillId="3" borderId="1" xfId="0" applyNumberFormat="1" applyFont="1" applyFill="1" applyBorder="1" applyAlignment="1">
      <alignment horizontal="center" vertical="center" wrapText="1"/>
    </xf>
    <xf numFmtId="0" fontId="34" fillId="3" borderId="1" xfId="49" applyFont="1" applyFill="1" applyBorder="1" applyAlignment="1">
      <alignment vertical="center" wrapText="1"/>
    </xf>
    <xf numFmtId="0" fontId="34" fillId="0" borderId="1" xfId="49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/>
    </xf>
    <xf numFmtId="0" fontId="33" fillId="5" borderId="4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64" fontId="34" fillId="0" borderId="1" xfId="2" applyNumberFormat="1" applyFont="1" applyFill="1" applyBorder="1" applyAlignment="1">
      <alignment horizontal="center" vertical="center"/>
    </xf>
    <xf numFmtId="164" fontId="31" fillId="0" borderId="1" xfId="2" applyNumberFormat="1" applyFont="1" applyFill="1" applyBorder="1" applyAlignment="1">
      <alignment horizontal="center" vertical="center"/>
    </xf>
    <xf numFmtId="164" fontId="34" fillId="0" borderId="0" xfId="2" applyNumberFormat="1" applyFont="1" applyFill="1" applyBorder="1" applyAlignment="1">
      <alignment horizontal="left"/>
    </xf>
    <xf numFmtId="164" fontId="31" fillId="0" borderId="0" xfId="2" applyNumberFormat="1" applyFont="1" applyFill="1" applyBorder="1" applyAlignment="1">
      <alignment horizontal="left"/>
    </xf>
    <xf numFmtId="3" fontId="31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 wrapText="1"/>
    </xf>
    <xf numFmtId="3" fontId="31" fillId="3" borderId="3" xfId="0" applyNumberFormat="1" applyFont="1" applyFill="1" applyBorder="1" applyAlignment="1">
      <alignment horizontal="center" vertical="center"/>
    </xf>
    <xf numFmtId="49" fontId="31" fillId="3" borderId="3" xfId="0" applyNumberFormat="1" applyFont="1" applyFill="1" applyBorder="1" applyAlignment="1">
      <alignment horizontal="center" vertical="center" wrapText="1"/>
    </xf>
    <xf numFmtId="49" fontId="31" fillId="3" borderId="1" xfId="0" applyNumberFormat="1" applyFont="1" applyFill="1" applyBorder="1" applyAlignment="1">
      <alignment horizontal="center" vertical="center" wrapText="1"/>
    </xf>
    <xf numFmtId="1" fontId="31" fillId="3" borderId="4" xfId="0" applyNumberFormat="1" applyFont="1" applyFill="1" applyBorder="1" applyAlignment="1">
      <alignment horizontal="center" vertical="center" wrapText="1"/>
    </xf>
    <xf numFmtId="166" fontId="31" fillId="3" borderId="15" xfId="45" applyNumberFormat="1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center" vertical="center" wrapText="1"/>
    </xf>
    <xf numFmtId="4" fontId="31" fillId="3" borderId="13" xfId="0" applyNumberFormat="1" applyFont="1" applyFill="1" applyBorder="1" applyAlignment="1">
      <alignment horizontal="center" vertical="center" wrapText="1"/>
    </xf>
    <xf numFmtId="0" fontId="34" fillId="3" borderId="13" xfId="43" applyFont="1" applyFill="1" applyBorder="1" applyAlignment="1">
      <alignment horizontal="center" vertical="center"/>
    </xf>
    <xf numFmtId="3" fontId="42" fillId="3" borderId="19" xfId="43" applyNumberFormat="1" applyFont="1" applyFill="1" applyBorder="1" applyAlignment="1">
      <alignment horizontal="center" vertical="center" wrapText="1"/>
    </xf>
    <xf numFmtId="3" fontId="34" fillId="0" borderId="13" xfId="43" applyNumberFormat="1" applyFont="1" applyBorder="1" applyAlignment="1">
      <alignment horizontal="center" vertical="center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40" fillId="0" borderId="17" xfId="43" applyFont="1" applyBorder="1" applyAlignment="1">
      <alignment vertical="center" wrapText="1"/>
    </xf>
    <xf numFmtId="0" fontId="34" fillId="3" borderId="2" xfId="43" applyFont="1" applyFill="1" applyBorder="1" applyAlignment="1">
      <alignment horizontal="center" vertical="center"/>
    </xf>
    <xf numFmtId="3" fontId="43" fillId="0" borderId="7" xfId="43" applyNumberFormat="1" applyFont="1" applyBorder="1" applyAlignment="1">
      <alignment horizontal="center" vertical="center" wrapText="1"/>
    </xf>
    <xf numFmtId="3" fontId="34" fillId="0" borderId="2" xfId="43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left" vertical="top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3" borderId="0" xfId="0" applyFont="1" applyFill="1" applyBorder="1" applyAlignment="1">
      <alignment horizontal="center" vertical="center" wrapText="1"/>
    </xf>
    <xf numFmtId="4" fontId="31" fillId="3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4" fillId="3" borderId="0" xfId="0" applyNumberFormat="1" applyFont="1" applyFill="1" applyBorder="1" applyAlignment="1">
      <alignment horizontal="center" vertical="center" wrapText="1"/>
    </xf>
    <xf numFmtId="164" fontId="31" fillId="0" borderId="0" xfId="2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0" fontId="33" fillId="5" borderId="16" xfId="0" applyFont="1" applyFill="1" applyBorder="1" applyAlignment="1">
      <alignment vertical="center"/>
    </xf>
    <xf numFmtId="0" fontId="31" fillId="5" borderId="0" xfId="0" applyFont="1" applyFill="1" applyAlignment="1">
      <alignment vertical="center"/>
    </xf>
    <xf numFmtId="0" fontId="41" fillId="3" borderId="3" xfId="0" applyFont="1" applyFill="1" applyBorder="1" applyAlignment="1">
      <alignment horizontal="left" vertical="center" wrapText="1"/>
    </xf>
    <xf numFmtId="4" fontId="31" fillId="3" borderId="3" xfId="0" applyNumberFormat="1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/>
    </xf>
    <xf numFmtId="0" fontId="41" fillId="3" borderId="3" xfId="43" applyFont="1" applyFill="1" applyBorder="1" applyAlignment="1">
      <alignment horizontal="center" vertical="center"/>
    </xf>
    <xf numFmtId="3" fontId="40" fillId="3" borderId="3" xfId="43" applyNumberFormat="1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34" fillId="0" borderId="1" xfId="43" applyFont="1" applyBorder="1" applyAlignment="1">
      <alignment horizontal="center" vertical="center"/>
    </xf>
    <xf numFmtId="3" fontId="40" fillId="0" borderId="1" xfId="43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1" fontId="31" fillId="3" borderId="3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1" fontId="34" fillId="0" borderId="3" xfId="43" applyNumberFormat="1" applyFont="1" applyBorder="1" applyAlignment="1">
      <alignment horizontal="center" vertical="center"/>
    </xf>
    <xf numFmtId="3" fontId="34" fillId="0" borderId="3" xfId="43" applyNumberFormat="1" applyFont="1" applyBorder="1" applyAlignment="1">
      <alignment horizontal="center" vertical="center"/>
    </xf>
    <xf numFmtId="3" fontId="31" fillId="0" borderId="3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left" vertical="center"/>
    </xf>
    <xf numFmtId="0" fontId="33" fillId="5" borderId="16" xfId="0" applyFont="1" applyFill="1" applyBorder="1" applyAlignment="1">
      <alignment horizontal="left" vertical="center"/>
    </xf>
    <xf numFmtId="0" fontId="33" fillId="5" borderId="14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/>
    </xf>
    <xf numFmtId="0" fontId="33" fillId="5" borderId="6" xfId="0" applyFont="1" applyFill="1" applyBorder="1" applyAlignment="1">
      <alignment horizontal="left" vertical="center"/>
    </xf>
    <xf numFmtId="0" fontId="33" fillId="5" borderId="22" xfId="0" applyFont="1" applyFill="1" applyBorder="1" applyAlignment="1">
      <alignment horizontal="left" vertical="center"/>
    </xf>
    <xf numFmtId="0" fontId="33" fillId="5" borderId="23" xfId="0" applyFont="1" applyFill="1" applyBorder="1" applyAlignment="1">
      <alignment horizontal="left" vertical="center"/>
    </xf>
    <xf numFmtId="0" fontId="33" fillId="5" borderId="17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18" xfId="0" applyFont="1" applyFill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3" fontId="31" fillId="0" borderId="1" xfId="50" applyNumberFormat="1" applyFont="1" applyBorder="1" applyAlignment="1">
      <alignment horizontal="center" vertical="center"/>
    </xf>
    <xf numFmtId="0" fontId="31" fillId="0" borderId="1" xfId="5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50" applyFont="1" applyBorder="1" applyAlignment="1">
      <alignment horizontal="left" vertical="center"/>
    </xf>
  </cellXfs>
  <cellStyles count="51">
    <cellStyle name="Excel Built-in Normal" xfId="8" xr:uid="{00000000-0005-0000-0000-000000000000}"/>
    <cellStyle name="Iau?iue_Сводная таблица по Согре  " xfId="35" xr:uid="{00000000-0005-0000-0000-000001000000}"/>
    <cellStyle name="Normal 6" xfId="7" xr:uid="{00000000-0005-0000-0000-000002000000}"/>
    <cellStyle name="Normal_Sheet1" xfId="31" xr:uid="{00000000-0005-0000-0000-000003000000}"/>
    <cellStyle name="SAPBEXchaText" xfId="34" xr:uid="{00000000-0005-0000-0000-000004000000}"/>
    <cellStyle name="КАНДАГАЧ тел3-33-96" xfId="14" xr:uid="{00000000-0005-0000-0000-000005000000}"/>
    <cellStyle name="Обычный" xfId="0" builtinId="0"/>
    <cellStyle name="Обычный 10 2" xfId="26" xr:uid="{00000000-0005-0000-0000-000007000000}"/>
    <cellStyle name="Обычный 12 2" xfId="25" xr:uid="{00000000-0005-0000-0000-000008000000}"/>
    <cellStyle name="Обычный 15" xfId="21" xr:uid="{00000000-0005-0000-0000-000009000000}"/>
    <cellStyle name="Обычный 17" xfId="6" xr:uid="{00000000-0005-0000-0000-00000A000000}"/>
    <cellStyle name="Обычный 2" xfId="1" xr:uid="{00000000-0005-0000-0000-00000B000000}"/>
    <cellStyle name="Обычный 2 12 10" xfId="36" xr:uid="{00000000-0005-0000-0000-00000C000000}"/>
    <cellStyle name="Обычный 2 12 10 2" xfId="37" xr:uid="{00000000-0005-0000-0000-00000D000000}"/>
    <cellStyle name="Обычный 2 2" xfId="18" xr:uid="{00000000-0005-0000-0000-00000E000000}"/>
    <cellStyle name="Обычный 2 2 2" xfId="20" xr:uid="{00000000-0005-0000-0000-00000F000000}"/>
    <cellStyle name="Обычный 26" xfId="11" xr:uid="{00000000-0005-0000-0000-000010000000}"/>
    <cellStyle name="Обычный 3" xfId="4" xr:uid="{00000000-0005-0000-0000-000011000000}"/>
    <cellStyle name="Обычный 3 2" xfId="32" xr:uid="{00000000-0005-0000-0000-000012000000}"/>
    <cellStyle name="Обычный 3 5" xfId="40" xr:uid="{00000000-0005-0000-0000-000013000000}"/>
    <cellStyle name="Обычный 3 5 4" xfId="46" xr:uid="{36E95E8A-B773-4A51-BFE6-DF83D7959FA2}"/>
    <cellStyle name="Обычный 3 5 4 2" xfId="48" xr:uid="{4E179966-1A55-4E8E-8F6D-687782318F6C}"/>
    <cellStyle name="Обычный 3 5 4 4" xfId="47" xr:uid="{A9AFEBAD-5EDC-489C-8DC2-7ADBBF7C51F9}"/>
    <cellStyle name="Обычный 3 5 5" xfId="50" xr:uid="{35A6616E-8BB8-4FAF-B87E-DC536D0E1434}"/>
    <cellStyle name="Обычный 32" xfId="38" xr:uid="{00000000-0005-0000-0000-000014000000}"/>
    <cellStyle name="Обычный 32 2" xfId="44" xr:uid="{00000000-0005-0000-0000-000015000000}"/>
    <cellStyle name="Обычный 4" xfId="12" xr:uid="{00000000-0005-0000-0000-000016000000}"/>
    <cellStyle name="Обычный 4 2 2" xfId="43" xr:uid="{00000000-0005-0000-0000-000017000000}"/>
    <cellStyle name="Обычный 4 4" xfId="49" xr:uid="{2BA4FE63-F00A-4168-A3F3-214D5EDB174B}"/>
    <cellStyle name="Обычный 5" xfId="15" xr:uid="{00000000-0005-0000-0000-000018000000}"/>
    <cellStyle name="Обычный 5 4" xfId="39" xr:uid="{00000000-0005-0000-0000-000019000000}"/>
    <cellStyle name="Обычный 6 2 2" xfId="27" xr:uid="{00000000-0005-0000-0000-00001A000000}"/>
    <cellStyle name="Обычный 6 4" xfId="24" xr:uid="{00000000-0005-0000-0000-00001B000000}"/>
    <cellStyle name="Обычный 8" xfId="5" xr:uid="{00000000-0005-0000-0000-00001C000000}"/>
    <cellStyle name="Обычный 9" xfId="30" xr:uid="{00000000-0005-0000-0000-00001D000000}"/>
    <cellStyle name="Обычный_Заявка на 2004 год 2" xfId="45" xr:uid="{5A18C6EE-101A-4287-9037-89A326B89C4F}"/>
    <cellStyle name="Процентный 2 2" xfId="28" xr:uid="{00000000-0005-0000-0000-00001E000000}"/>
    <cellStyle name="Стиль 1" xfId="33" xr:uid="{00000000-0005-0000-0000-00001F000000}"/>
    <cellStyle name="Стиль 1 2" xfId="17" xr:uid="{00000000-0005-0000-0000-000020000000}"/>
    <cellStyle name="Финансовый" xfId="2" builtinId="3"/>
    <cellStyle name="Финансовый 10 3" xfId="22" xr:uid="{00000000-0005-0000-0000-000022000000}"/>
    <cellStyle name="Финансовый 11" xfId="19" xr:uid="{00000000-0005-0000-0000-000023000000}"/>
    <cellStyle name="Финансовый 2" xfId="3" xr:uid="{00000000-0005-0000-0000-000024000000}"/>
    <cellStyle name="Финансовый 2 2" xfId="23" xr:uid="{00000000-0005-0000-0000-000025000000}"/>
    <cellStyle name="Финансовый 2 2 2" xfId="42" xr:uid="{00000000-0005-0000-0000-000026000000}"/>
    <cellStyle name="Финансовый 2 2 2 6" xfId="41" xr:uid="{00000000-0005-0000-0000-000027000000}"/>
    <cellStyle name="Финансовый 2 3" xfId="10" xr:uid="{00000000-0005-0000-0000-000028000000}"/>
    <cellStyle name="Финансовый 2 4" xfId="13" xr:uid="{00000000-0005-0000-0000-000029000000}"/>
    <cellStyle name="Финансовый 3" xfId="9" xr:uid="{00000000-0005-0000-0000-00002A000000}"/>
    <cellStyle name="Финансовый 4" xfId="16" xr:uid="{00000000-0005-0000-0000-00002B000000}"/>
    <cellStyle name="Финансовый 4 2" xfId="29" xr:uid="{00000000-0005-0000-0000-00002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27"/>
  <sheetViews>
    <sheetView topLeftCell="A2" zoomScale="70" zoomScaleNormal="70" zoomScaleSheetLayoutView="70" workbookViewId="0">
      <selection activeCell="C18" sqref="C18:C19"/>
    </sheetView>
  </sheetViews>
  <sheetFormatPr defaultRowHeight="15" x14ac:dyDescent="0.25"/>
  <cols>
    <col min="1" max="1" width="6.5703125" style="11" customWidth="1"/>
    <col min="2" max="2" width="21" style="6" customWidth="1"/>
    <col min="3" max="3" width="28.5703125" style="6" customWidth="1"/>
    <col min="4" max="4" width="12.85546875" style="6" customWidth="1"/>
    <col min="5" max="5" width="16.7109375" style="2" customWidth="1"/>
    <col min="6" max="6" width="16.85546875" style="6" customWidth="1"/>
    <col min="7" max="7" width="16.28515625" style="6" customWidth="1"/>
    <col min="8" max="8" width="22" style="6" customWidth="1"/>
    <col min="9" max="9" width="10.85546875" style="6" customWidth="1"/>
    <col min="10" max="10" width="12" style="14" customWidth="1"/>
    <col min="11" max="11" width="19.140625" style="12" customWidth="1"/>
    <col min="12" max="12" width="23" style="14" customWidth="1"/>
    <col min="13" max="13" width="25.7109375" style="14" customWidth="1"/>
    <col min="14" max="14" width="11" style="6" customWidth="1"/>
    <col min="15" max="15" width="14.28515625" style="15" customWidth="1"/>
    <col min="16" max="16" width="18.140625" style="6" customWidth="1"/>
    <col min="17" max="21" width="9.140625" style="6"/>
    <col min="22" max="22" width="9.28515625" style="6" customWidth="1"/>
    <col min="23" max="23" width="11.42578125" style="6" customWidth="1"/>
    <col min="24" max="24" width="14.140625" style="6" customWidth="1"/>
    <col min="25" max="26" width="19.28515625" style="6" customWidth="1"/>
    <col min="27" max="27" width="9.140625" style="6"/>
    <col min="28" max="30" width="14.85546875" style="6" customWidth="1"/>
    <col min="31" max="31" width="16.7109375" style="6" customWidth="1"/>
    <col min="32" max="32" width="16.5703125" style="6" customWidth="1"/>
    <col min="33" max="33" width="16.7109375" style="6" customWidth="1"/>
    <col min="34" max="34" width="16.28515625" style="6" customWidth="1"/>
    <col min="35" max="35" width="11.85546875" style="6" customWidth="1"/>
    <col min="36" max="36" width="11.7109375" style="6" customWidth="1"/>
    <col min="37" max="37" width="10.85546875" style="6" customWidth="1"/>
    <col min="38" max="38" width="12" style="6" customWidth="1"/>
    <col min="39" max="39" width="14.7109375" style="6" customWidth="1"/>
    <col min="40" max="41" width="18.140625" style="6" customWidth="1"/>
    <col min="42" max="42" width="11.28515625" style="6" customWidth="1"/>
    <col min="43" max="43" width="9.140625" style="6"/>
    <col min="44" max="44" width="9.85546875" style="6" customWidth="1"/>
    <col min="45" max="47" width="12.7109375" style="6" customWidth="1"/>
    <col min="48" max="50" width="16.7109375" style="6" customWidth="1"/>
    <col min="51" max="84" width="19.140625" style="6" customWidth="1"/>
    <col min="85" max="96" width="18.140625" style="6" customWidth="1"/>
    <col min="97" max="277" width="9.140625" style="6"/>
    <col min="278" max="278" width="9.28515625" style="6" customWidth="1"/>
    <col min="279" max="279" width="11.42578125" style="6" customWidth="1"/>
    <col min="280" max="280" width="14.140625" style="6" customWidth="1"/>
    <col min="281" max="282" width="19.28515625" style="6" customWidth="1"/>
    <col min="283" max="283" width="9.140625" style="6"/>
    <col min="284" max="286" width="14.85546875" style="6" customWidth="1"/>
    <col min="287" max="287" width="16.7109375" style="6" customWidth="1"/>
    <col min="288" max="288" width="16.5703125" style="6" customWidth="1"/>
    <col min="289" max="289" width="16.7109375" style="6" customWidth="1"/>
    <col min="290" max="290" width="16.28515625" style="6" customWidth="1"/>
    <col min="291" max="291" width="11.85546875" style="6" customWidth="1"/>
    <col min="292" max="292" width="11.7109375" style="6" customWidth="1"/>
    <col min="293" max="293" width="10.85546875" style="6" customWidth="1"/>
    <col min="294" max="294" width="12" style="6" customWidth="1"/>
    <col min="295" max="295" width="14.7109375" style="6" customWidth="1"/>
    <col min="296" max="297" width="18.140625" style="6" customWidth="1"/>
    <col min="298" max="298" width="11.28515625" style="6" customWidth="1"/>
    <col min="299" max="299" width="9.140625" style="6"/>
    <col min="300" max="300" width="9.85546875" style="6" customWidth="1"/>
    <col min="301" max="303" width="12.7109375" style="6" customWidth="1"/>
    <col min="304" max="306" width="16.7109375" style="6" customWidth="1"/>
    <col min="307" max="340" width="19.140625" style="6" customWidth="1"/>
    <col min="341" max="352" width="18.140625" style="6" customWidth="1"/>
    <col min="353" max="533" width="9.140625" style="6"/>
    <col min="534" max="534" width="9.28515625" style="6" customWidth="1"/>
    <col min="535" max="535" width="11.42578125" style="6" customWidth="1"/>
    <col min="536" max="536" width="14.140625" style="6" customWidth="1"/>
    <col min="537" max="538" width="19.28515625" style="6" customWidth="1"/>
    <col min="539" max="539" width="9.140625" style="6"/>
    <col min="540" max="542" width="14.85546875" style="6" customWidth="1"/>
    <col min="543" max="543" width="16.7109375" style="6" customWidth="1"/>
    <col min="544" max="544" width="16.5703125" style="6" customWidth="1"/>
    <col min="545" max="545" width="16.7109375" style="6" customWidth="1"/>
    <col min="546" max="546" width="16.28515625" style="6" customWidth="1"/>
    <col min="547" max="547" width="11.85546875" style="6" customWidth="1"/>
    <col min="548" max="548" width="11.7109375" style="6" customWidth="1"/>
    <col min="549" max="549" width="10.85546875" style="6" customWidth="1"/>
    <col min="550" max="550" width="12" style="6" customWidth="1"/>
    <col min="551" max="551" width="14.7109375" style="6" customWidth="1"/>
    <col min="552" max="553" width="18.140625" style="6" customWidth="1"/>
    <col min="554" max="554" width="11.28515625" style="6" customWidth="1"/>
    <col min="555" max="555" width="9.140625" style="6"/>
    <col min="556" max="556" width="9.85546875" style="6" customWidth="1"/>
    <col min="557" max="559" width="12.7109375" style="6" customWidth="1"/>
    <col min="560" max="562" width="16.7109375" style="6" customWidth="1"/>
    <col min="563" max="596" width="19.140625" style="6" customWidth="1"/>
    <col min="597" max="608" width="18.140625" style="6" customWidth="1"/>
    <col min="609" max="789" width="9.140625" style="6"/>
    <col min="790" max="790" width="9.28515625" style="6" customWidth="1"/>
    <col min="791" max="791" width="11.42578125" style="6" customWidth="1"/>
    <col min="792" max="792" width="14.140625" style="6" customWidth="1"/>
    <col min="793" max="794" width="19.28515625" style="6" customWidth="1"/>
    <col min="795" max="795" width="9.140625" style="6"/>
    <col min="796" max="798" width="14.85546875" style="6" customWidth="1"/>
    <col min="799" max="799" width="16.7109375" style="6" customWidth="1"/>
    <col min="800" max="800" width="16.5703125" style="6" customWidth="1"/>
    <col min="801" max="801" width="16.7109375" style="6" customWidth="1"/>
    <col min="802" max="802" width="16.28515625" style="6" customWidth="1"/>
    <col min="803" max="803" width="11.85546875" style="6" customWidth="1"/>
    <col min="804" max="804" width="11.7109375" style="6" customWidth="1"/>
    <col min="805" max="805" width="10.85546875" style="6" customWidth="1"/>
    <col min="806" max="806" width="12" style="6" customWidth="1"/>
    <col min="807" max="807" width="14.7109375" style="6" customWidth="1"/>
    <col min="808" max="809" width="18.140625" style="6" customWidth="1"/>
    <col min="810" max="810" width="11.28515625" style="6" customWidth="1"/>
    <col min="811" max="811" width="9.140625" style="6"/>
    <col min="812" max="812" width="9.85546875" style="6" customWidth="1"/>
    <col min="813" max="815" width="12.7109375" style="6" customWidth="1"/>
    <col min="816" max="818" width="16.7109375" style="6" customWidth="1"/>
    <col min="819" max="852" width="19.140625" style="6" customWidth="1"/>
    <col min="853" max="864" width="18.140625" style="6" customWidth="1"/>
    <col min="865" max="1045" width="9.140625" style="6"/>
    <col min="1046" max="1046" width="9.28515625" style="6" customWidth="1"/>
    <col min="1047" max="1047" width="11.42578125" style="6" customWidth="1"/>
    <col min="1048" max="1048" width="14.140625" style="6" customWidth="1"/>
    <col min="1049" max="1050" width="19.28515625" style="6" customWidth="1"/>
    <col min="1051" max="1051" width="9.140625" style="6"/>
    <col min="1052" max="1054" width="14.85546875" style="6" customWidth="1"/>
    <col min="1055" max="1055" width="16.7109375" style="6" customWidth="1"/>
    <col min="1056" max="1056" width="16.5703125" style="6" customWidth="1"/>
    <col min="1057" max="1057" width="16.7109375" style="6" customWidth="1"/>
    <col min="1058" max="1058" width="16.28515625" style="6" customWidth="1"/>
    <col min="1059" max="1059" width="11.85546875" style="6" customWidth="1"/>
    <col min="1060" max="1060" width="11.7109375" style="6" customWidth="1"/>
    <col min="1061" max="1061" width="10.85546875" style="6" customWidth="1"/>
    <col min="1062" max="1062" width="12" style="6" customWidth="1"/>
    <col min="1063" max="1063" width="14.7109375" style="6" customWidth="1"/>
    <col min="1064" max="1065" width="18.140625" style="6" customWidth="1"/>
    <col min="1066" max="1066" width="11.28515625" style="6" customWidth="1"/>
    <col min="1067" max="1067" width="9.140625" style="6"/>
    <col min="1068" max="1068" width="9.85546875" style="6" customWidth="1"/>
    <col min="1069" max="1071" width="12.7109375" style="6" customWidth="1"/>
    <col min="1072" max="1074" width="16.7109375" style="6" customWidth="1"/>
    <col min="1075" max="1108" width="19.140625" style="6" customWidth="1"/>
    <col min="1109" max="1120" width="18.140625" style="6" customWidth="1"/>
    <col min="1121" max="1301" width="9.140625" style="6"/>
    <col min="1302" max="1302" width="9.28515625" style="6" customWidth="1"/>
    <col min="1303" max="1303" width="11.42578125" style="6" customWidth="1"/>
    <col min="1304" max="1304" width="14.140625" style="6" customWidth="1"/>
    <col min="1305" max="1306" width="19.28515625" style="6" customWidth="1"/>
    <col min="1307" max="1307" width="9.140625" style="6"/>
    <col min="1308" max="1310" width="14.85546875" style="6" customWidth="1"/>
    <col min="1311" max="1311" width="16.7109375" style="6" customWidth="1"/>
    <col min="1312" max="1312" width="16.5703125" style="6" customWidth="1"/>
    <col min="1313" max="1313" width="16.7109375" style="6" customWidth="1"/>
    <col min="1314" max="1314" width="16.28515625" style="6" customWidth="1"/>
    <col min="1315" max="1315" width="11.85546875" style="6" customWidth="1"/>
    <col min="1316" max="1316" width="11.7109375" style="6" customWidth="1"/>
    <col min="1317" max="1317" width="10.85546875" style="6" customWidth="1"/>
    <col min="1318" max="1318" width="12" style="6" customWidth="1"/>
    <col min="1319" max="1319" width="14.7109375" style="6" customWidth="1"/>
    <col min="1320" max="1321" width="18.140625" style="6" customWidth="1"/>
    <col min="1322" max="1322" width="11.28515625" style="6" customWidth="1"/>
    <col min="1323" max="1323" width="9.140625" style="6"/>
    <col min="1324" max="1324" width="9.85546875" style="6" customWidth="1"/>
    <col min="1325" max="1327" width="12.7109375" style="6" customWidth="1"/>
    <col min="1328" max="1330" width="16.7109375" style="6" customWidth="1"/>
    <col min="1331" max="1364" width="19.140625" style="6" customWidth="1"/>
    <col min="1365" max="1376" width="18.140625" style="6" customWidth="1"/>
    <col min="1377" max="1557" width="9.140625" style="6"/>
    <col min="1558" max="1558" width="9.28515625" style="6" customWidth="1"/>
    <col min="1559" max="1559" width="11.42578125" style="6" customWidth="1"/>
    <col min="1560" max="1560" width="14.140625" style="6" customWidth="1"/>
    <col min="1561" max="1562" width="19.28515625" style="6" customWidth="1"/>
    <col min="1563" max="1563" width="9.140625" style="6"/>
    <col min="1564" max="1566" width="14.85546875" style="6" customWidth="1"/>
    <col min="1567" max="1567" width="16.7109375" style="6" customWidth="1"/>
    <col min="1568" max="1568" width="16.5703125" style="6" customWidth="1"/>
    <col min="1569" max="1569" width="16.7109375" style="6" customWidth="1"/>
    <col min="1570" max="1570" width="16.28515625" style="6" customWidth="1"/>
    <col min="1571" max="1571" width="11.85546875" style="6" customWidth="1"/>
    <col min="1572" max="1572" width="11.7109375" style="6" customWidth="1"/>
    <col min="1573" max="1573" width="10.85546875" style="6" customWidth="1"/>
    <col min="1574" max="1574" width="12" style="6" customWidth="1"/>
    <col min="1575" max="1575" width="14.7109375" style="6" customWidth="1"/>
    <col min="1576" max="1577" width="18.140625" style="6" customWidth="1"/>
    <col min="1578" max="1578" width="11.28515625" style="6" customWidth="1"/>
    <col min="1579" max="1579" width="9.140625" style="6"/>
    <col min="1580" max="1580" width="9.85546875" style="6" customWidth="1"/>
    <col min="1581" max="1583" width="12.7109375" style="6" customWidth="1"/>
    <col min="1584" max="1586" width="16.7109375" style="6" customWidth="1"/>
    <col min="1587" max="1620" width="19.140625" style="6" customWidth="1"/>
    <col min="1621" max="1632" width="18.140625" style="6" customWidth="1"/>
    <col min="1633" max="1813" width="9.140625" style="6"/>
    <col min="1814" max="1814" width="9.28515625" style="6" customWidth="1"/>
    <col min="1815" max="1815" width="11.42578125" style="6" customWidth="1"/>
    <col min="1816" max="1816" width="14.140625" style="6" customWidth="1"/>
    <col min="1817" max="1818" width="19.28515625" style="6" customWidth="1"/>
    <col min="1819" max="1819" width="9.140625" style="6"/>
    <col min="1820" max="1822" width="14.85546875" style="6" customWidth="1"/>
    <col min="1823" max="1823" width="16.7109375" style="6" customWidth="1"/>
    <col min="1824" max="1824" width="16.5703125" style="6" customWidth="1"/>
    <col min="1825" max="1825" width="16.7109375" style="6" customWidth="1"/>
    <col min="1826" max="1826" width="16.28515625" style="6" customWidth="1"/>
    <col min="1827" max="1827" width="11.85546875" style="6" customWidth="1"/>
    <col min="1828" max="1828" width="11.7109375" style="6" customWidth="1"/>
    <col min="1829" max="1829" width="10.85546875" style="6" customWidth="1"/>
    <col min="1830" max="1830" width="12" style="6" customWidth="1"/>
    <col min="1831" max="1831" width="14.7109375" style="6" customWidth="1"/>
    <col min="1832" max="1833" width="18.140625" style="6" customWidth="1"/>
    <col min="1834" max="1834" width="11.28515625" style="6" customWidth="1"/>
    <col min="1835" max="1835" width="9.140625" style="6"/>
    <col min="1836" max="1836" width="9.85546875" style="6" customWidth="1"/>
    <col min="1837" max="1839" width="12.7109375" style="6" customWidth="1"/>
    <col min="1840" max="1842" width="16.7109375" style="6" customWidth="1"/>
    <col min="1843" max="1876" width="19.140625" style="6" customWidth="1"/>
    <col min="1877" max="1888" width="18.140625" style="6" customWidth="1"/>
    <col min="1889" max="2069" width="9.140625" style="6"/>
    <col min="2070" max="2070" width="9.28515625" style="6" customWidth="1"/>
    <col min="2071" max="2071" width="11.42578125" style="6" customWidth="1"/>
    <col min="2072" max="2072" width="14.140625" style="6" customWidth="1"/>
    <col min="2073" max="2074" width="19.28515625" style="6" customWidth="1"/>
    <col min="2075" max="2075" width="9.140625" style="6"/>
    <col min="2076" max="2078" width="14.85546875" style="6" customWidth="1"/>
    <col min="2079" max="2079" width="16.7109375" style="6" customWidth="1"/>
    <col min="2080" max="2080" width="16.5703125" style="6" customWidth="1"/>
    <col min="2081" max="2081" width="16.7109375" style="6" customWidth="1"/>
    <col min="2082" max="2082" width="16.28515625" style="6" customWidth="1"/>
    <col min="2083" max="2083" width="11.85546875" style="6" customWidth="1"/>
    <col min="2084" max="2084" width="11.7109375" style="6" customWidth="1"/>
    <col min="2085" max="2085" width="10.85546875" style="6" customWidth="1"/>
    <col min="2086" max="2086" width="12" style="6" customWidth="1"/>
    <col min="2087" max="2087" width="14.7109375" style="6" customWidth="1"/>
    <col min="2088" max="2089" width="18.140625" style="6" customWidth="1"/>
    <col min="2090" max="2090" width="11.28515625" style="6" customWidth="1"/>
    <col min="2091" max="2091" width="9.140625" style="6"/>
    <col min="2092" max="2092" width="9.85546875" style="6" customWidth="1"/>
    <col min="2093" max="2095" width="12.7109375" style="6" customWidth="1"/>
    <col min="2096" max="2098" width="16.7109375" style="6" customWidth="1"/>
    <col min="2099" max="2132" width="19.140625" style="6" customWidth="1"/>
    <col min="2133" max="2144" width="18.140625" style="6" customWidth="1"/>
    <col min="2145" max="2325" width="9.140625" style="6"/>
    <col min="2326" max="2326" width="9.28515625" style="6" customWidth="1"/>
    <col min="2327" max="2327" width="11.42578125" style="6" customWidth="1"/>
    <col min="2328" max="2328" width="14.140625" style="6" customWidth="1"/>
    <col min="2329" max="2330" width="19.28515625" style="6" customWidth="1"/>
    <col min="2331" max="2331" width="9.140625" style="6"/>
    <col min="2332" max="2334" width="14.85546875" style="6" customWidth="1"/>
    <col min="2335" max="2335" width="16.7109375" style="6" customWidth="1"/>
    <col min="2336" max="2336" width="16.5703125" style="6" customWidth="1"/>
    <col min="2337" max="2337" width="16.7109375" style="6" customWidth="1"/>
    <col min="2338" max="2338" width="16.28515625" style="6" customWidth="1"/>
    <col min="2339" max="2339" width="11.85546875" style="6" customWidth="1"/>
    <col min="2340" max="2340" width="11.7109375" style="6" customWidth="1"/>
    <col min="2341" max="2341" width="10.85546875" style="6" customWidth="1"/>
    <col min="2342" max="2342" width="12" style="6" customWidth="1"/>
    <col min="2343" max="2343" width="14.7109375" style="6" customWidth="1"/>
    <col min="2344" max="2345" width="18.140625" style="6" customWidth="1"/>
    <col min="2346" max="2346" width="11.28515625" style="6" customWidth="1"/>
    <col min="2347" max="2347" width="9.140625" style="6"/>
    <col min="2348" max="2348" width="9.85546875" style="6" customWidth="1"/>
    <col min="2349" max="2351" width="12.7109375" style="6" customWidth="1"/>
    <col min="2352" max="2354" width="16.7109375" style="6" customWidth="1"/>
    <col min="2355" max="2388" width="19.140625" style="6" customWidth="1"/>
    <col min="2389" max="2400" width="18.140625" style="6" customWidth="1"/>
    <col min="2401" max="2581" width="9.140625" style="6"/>
    <col min="2582" max="2582" width="9.28515625" style="6" customWidth="1"/>
    <col min="2583" max="2583" width="11.42578125" style="6" customWidth="1"/>
    <col min="2584" max="2584" width="14.140625" style="6" customWidth="1"/>
    <col min="2585" max="2586" width="19.28515625" style="6" customWidth="1"/>
    <col min="2587" max="2587" width="9.140625" style="6"/>
    <col min="2588" max="2590" width="14.85546875" style="6" customWidth="1"/>
    <col min="2591" max="2591" width="16.7109375" style="6" customWidth="1"/>
    <col min="2592" max="2592" width="16.5703125" style="6" customWidth="1"/>
    <col min="2593" max="2593" width="16.7109375" style="6" customWidth="1"/>
    <col min="2594" max="2594" width="16.28515625" style="6" customWidth="1"/>
    <col min="2595" max="2595" width="11.85546875" style="6" customWidth="1"/>
    <col min="2596" max="2596" width="11.7109375" style="6" customWidth="1"/>
    <col min="2597" max="2597" width="10.85546875" style="6" customWidth="1"/>
    <col min="2598" max="2598" width="12" style="6" customWidth="1"/>
    <col min="2599" max="2599" width="14.7109375" style="6" customWidth="1"/>
    <col min="2600" max="2601" width="18.140625" style="6" customWidth="1"/>
    <col min="2602" max="2602" width="11.28515625" style="6" customWidth="1"/>
    <col min="2603" max="2603" width="9.140625" style="6"/>
    <col min="2604" max="2604" width="9.85546875" style="6" customWidth="1"/>
    <col min="2605" max="2607" width="12.7109375" style="6" customWidth="1"/>
    <col min="2608" max="2610" width="16.7109375" style="6" customWidth="1"/>
    <col min="2611" max="2644" width="19.140625" style="6" customWidth="1"/>
    <col min="2645" max="2656" width="18.140625" style="6" customWidth="1"/>
    <col min="2657" max="2837" width="9.140625" style="6"/>
    <col min="2838" max="2838" width="9.28515625" style="6" customWidth="1"/>
    <col min="2839" max="2839" width="11.42578125" style="6" customWidth="1"/>
    <col min="2840" max="2840" width="14.140625" style="6" customWidth="1"/>
    <col min="2841" max="2842" width="19.28515625" style="6" customWidth="1"/>
    <col min="2843" max="2843" width="9.140625" style="6"/>
    <col min="2844" max="2846" width="14.85546875" style="6" customWidth="1"/>
    <col min="2847" max="2847" width="16.7109375" style="6" customWidth="1"/>
    <col min="2848" max="2848" width="16.5703125" style="6" customWidth="1"/>
    <col min="2849" max="2849" width="16.7109375" style="6" customWidth="1"/>
    <col min="2850" max="2850" width="16.28515625" style="6" customWidth="1"/>
    <col min="2851" max="2851" width="11.85546875" style="6" customWidth="1"/>
    <col min="2852" max="2852" width="11.7109375" style="6" customWidth="1"/>
    <col min="2853" max="2853" width="10.85546875" style="6" customWidth="1"/>
    <col min="2854" max="2854" width="12" style="6" customWidth="1"/>
    <col min="2855" max="2855" width="14.7109375" style="6" customWidth="1"/>
    <col min="2856" max="2857" width="18.140625" style="6" customWidth="1"/>
    <col min="2858" max="2858" width="11.28515625" style="6" customWidth="1"/>
    <col min="2859" max="2859" width="9.140625" style="6"/>
    <col min="2860" max="2860" width="9.85546875" style="6" customWidth="1"/>
    <col min="2861" max="2863" width="12.7109375" style="6" customWidth="1"/>
    <col min="2864" max="2866" width="16.7109375" style="6" customWidth="1"/>
    <col min="2867" max="2900" width="19.140625" style="6" customWidth="1"/>
    <col min="2901" max="2912" width="18.140625" style="6" customWidth="1"/>
    <col min="2913" max="3093" width="9.140625" style="6"/>
    <col min="3094" max="3094" width="9.28515625" style="6" customWidth="1"/>
    <col min="3095" max="3095" width="11.42578125" style="6" customWidth="1"/>
    <col min="3096" max="3096" width="14.140625" style="6" customWidth="1"/>
    <col min="3097" max="3098" width="19.28515625" style="6" customWidth="1"/>
    <col min="3099" max="3099" width="9.140625" style="6"/>
    <col min="3100" max="3102" width="14.85546875" style="6" customWidth="1"/>
    <col min="3103" max="3103" width="16.7109375" style="6" customWidth="1"/>
    <col min="3104" max="3104" width="16.5703125" style="6" customWidth="1"/>
    <col min="3105" max="3105" width="16.7109375" style="6" customWidth="1"/>
    <col min="3106" max="3106" width="16.28515625" style="6" customWidth="1"/>
    <col min="3107" max="3107" width="11.85546875" style="6" customWidth="1"/>
    <col min="3108" max="3108" width="11.7109375" style="6" customWidth="1"/>
    <col min="3109" max="3109" width="10.85546875" style="6" customWidth="1"/>
    <col min="3110" max="3110" width="12" style="6" customWidth="1"/>
    <col min="3111" max="3111" width="14.7109375" style="6" customWidth="1"/>
    <col min="3112" max="3113" width="18.140625" style="6" customWidth="1"/>
    <col min="3114" max="3114" width="11.28515625" style="6" customWidth="1"/>
    <col min="3115" max="3115" width="9.140625" style="6"/>
    <col min="3116" max="3116" width="9.85546875" style="6" customWidth="1"/>
    <col min="3117" max="3119" width="12.7109375" style="6" customWidth="1"/>
    <col min="3120" max="3122" width="16.7109375" style="6" customWidth="1"/>
    <col min="3123" max="3156" width="19.140625" style="6" customWidth="1"/>
    <col min="3157" max="3168" width="18.140625" style="6" customWidth="1"/>
    <col min="3169" max="3349" width="9.140625" style="6"/>
    <col min="3350" max="3350" width="9.28515625" style="6" customWidth="1"/>
    <col min="3351" max="3351" width="11.42578125" style="6" customWidth="1"/>
    <col min="3352" max="3352" width="14.140625" style="6" customWidth="1"/>
    <col min="3353" max="3354" width="19.28515625" style="6" customWidth="1"/>
    <col min="3355" max="3355" width="9.140625" style="6"/>
    <col min="3356" max="3358" width="14.85546875" style="6" customWidth="1"/>
    <col min="3359" max="3359" width="16.7109375" style="6" customWidth="1"/>
    <col min="3360" max="3360" width="16.5703125" style="6" customWidth="1"/>
    <col min="3361" max="3361" width="16.7109375" style="6" customWidth="1"/>
    <col min="3362" max="3362" width="16.28515625" style="6" customWidth="1"/>
    <col min="3363" max="3363" width="11.85546875" style="6" customWidth="1"/>
    <col min="3364" max="3364" width="11.7109375" style="6" customWidth="1"/>
    <col min="3365" max="3365" width="10.85546875" style="6" customWidth="1"/>
    <col min="3366" max="3366" width="12" style="6" customWidth="1"/>
    <col min="3367" max="3367" width="14.7109375" style="6" customWidth="1"/>
    <col min="3368" max="3369" width="18.140625" style="6" customWidth="1"/>
    <col min="3370" max="3370" width="11.28515625" style="6" customWidth="1"/>
    <col min="3371" max="3371" width="9.140625" style="6"/>
    <col min="3372" max="3372" width="9.85546875" style="6" customWidth="1"/>
    <col min="3373" max="3375" width="12.7109375" style="6" customWidth="1"/>
    <col min="3376" max="3378" width="16.7109375" style="6" customWidth="1"/>
    <col min="3379" max="3412" width="19.140625" style="6" customWidth="1"/>
    <col min="3413" max="3424" width="18.140625" style="6" customWidth="1"/>
    <col min="3425" max="3605" width="9.140625" style="6"/>
    <col min="3606" max="3606" width="9.28515625" style="6" customWidth="1"/>
    <col min="3607" max="3607" width="11.42578125" style="6" customWidth="1"/>
    <col min="3608" max="3608" width="14.140625" style="6" customWidth="1"/>
    <col min="3609" max="3610" width="19.28515625" style="6" customWidth="1"/>
    <col min="3611" max="3611" width="9.140625" style="6"/>
    <col min="3612" max="3614" width="14.85546875" style="6" customWidth="1"/>
    <col min="3615" max="3615" width="16.7109375" style="6" customWidth="1"/>
    <col min="3616" max="3616" width="16.5703125" style="6" customWidth="1"/>
    <col min="3617" max="3617" width="16.7109375" style="6" customWidth="1"/>
    <col min="3618" max="3618" width="16.28515625" style="6" customWidth="1"/>
    <col min="3619" max="3619" width="11.85546875" style="6" customWidth="1"/>
    <col min="3620" max="3620" width="11.7109375" style="6" customWidth="1"/>
    <col min="3621" max="3621" width="10.85546875" style="6" customWidth="1"/>
    <col min="3622" max="3622" width="12" style="6" customWidth="1"/>
    <col min="3623" max="3623" width="14.7109375" style="6" customWidth="1"/>
    <col min="3624" max="3625" width="18.140625" style="6" customWidth="1"/>
    <col min="3626" max="3626" width="11.28515625" style="6" customWidth="1"/>
    <col min="3627" max="3627" width="9.140625" style="6"/>
    <col min="3628" max="3628" width="9.85546875" style="6" customWidth="1"/>
    <col min="3629" max="3631" width="12.7109375" style="6" customWidth="1"/>
    <col min="3632" max="3634" width="16.7109375" style="6" customWidth="1"/>
    <col min="3635" max="3668" width="19.140625" style="6" customWidth="1"/>
    <col min="3669" max="3680" width="18.140625" style="6" customWidth="1"/>
    <col min="3681" max="3861" width="9.140625" style="6"/>
    <col min="3862" max="3862" width="9.28515625" style="6" customWidth="1"/>
    <col min="3863" max="3863" width="11.42578125" style="6" customWidth="1"/>
    <col min="3864" max="3864" width="14.140625" style="6" customWidth="1"/>
    <col min="3865" max="3866" width="19.28515625" style="6" customWidth="1"/>
    <col min="3867" max="3867" width="9.140625" style="6"/>
    <col min="3868" max="3870" width="14.85546875" style="6" customWidth="1"/>
    <col min="3871" max="3871" width="16.7109375" style="6" customWidth="1"/>
    <col min="3872" max="3872" width="16.5703125" style="6" customWidth="1"/>
    <col min="3873" max="3873" width="16.7109375" style="6" customWidth="1"/>
    <col min="3874" max="3874" width="16.28515625" style="6" customWidth="1"/>
    <col min="3875" max="3875" width="11.85546875" style="6" customWidth="1"/>
    <col min="3876" max="3876" width="11.7109375" style="6" customWidth="1"/>
    <col min="3877" max="3877" width="10.85546875" style="6" customWidth="1"/>
    <col min="3878" max="3878" width="12" style="6" customWidth="1"/>
    <col min="3879" max="3879" width="14.7109375" style="6" customWidth="1"/>
    <col min="3880" max="3881" width="18.140625" style="6" customWidth="1"/>
    <col min="3882" max="3882" width="11.28515625" style="6" customWidth="1"/>
    <col min="3883" max="3883" width="9.140625" style="6"/>
    <col min="3884" max="3884" width="9.85546875" style="6" customWidth="1"/>
    <col min="3885" max="3887" width="12.7109375" style="6" customWidth="1"/>
    <col min="3888" max="3890" width="16.7109375" style="6" customWidth="1"/>
    <col min="3891" max="3924" width="19.140625" style="6" customWidth="1"/>
    <col min="3925" max="3936" width="18.140625" style="6" customWidth="1"/>
    <col min="3937" max="4117" width="9.140625" style="6"/>
    <col min="4118" max="4118" width="9.28515625" style="6" customWidth="1"/>
    <col min="4119" max="4119" width="11.42578125" style="6" customWidth="1"/>
    <col min="4120" max="4120" width="14.140625" style="6" customWidth="1"/>
    <col min="4121" max="4122" width="19.28515625" style="6" customWidth="1"/>
    <col min="4123" max="4123" width="9.140625" style="6"/>
    <col min="4124" max="4126" width="14.85546875" style="6" customWidth="1"/>
    <col min="4127" max="4127" width="16.7109375" style="6" customWidth="1"/>
    <col min="4128" max="4128" width="16.5703125" style="6" customWidth="1"/>
    <col min="4129" max="4129" width="16.7109375" style="6" customWidth="1"/>
    <col min="4130" max="4130" width="16.28515625" style="6" customWidth="1"/>
    <col min="4131" max="4131" width="11.85546875" style="6" customWidth="1"/>
    <col min="4132" max="4132" width="11.7109375" style="6" customWidth="1"/>
    <col min="4133" max="4133" width="10.85546875" style="6" customWidth="1"/>
    <col min="4134" max="4134" width="12" style="6" customWidth="1"/>
    <col min="4135" max="4135" width="14.7109375" style="6" customWidth="1"/>
    <col min="4136" max="4137" width="18.140625" style="6" customWidth="1"/>
    <col min="4138" max="4138" width="11.28515625" style="6" customWidth="1"/>
    <col min="4139" max="4139" width="9.140625" style="6"/>
    <col min="4140" max="4140" width="9.85546875" style="6" customWidth="1"/>
    <col min="4141" max="4143" width="12.7109375" style="6" customWidth="1"/>
    <col min="4144" max="4146" width="16.7109375" style="6" customWidth="1"/>
    <col min="4147" max="4180" width="19.140625" style="6" customWidth="1"/>
    <col min="4181" max="4192" width="18.140625" style="6" customWidth="1"/>
    <col min="4193" max="4373" width="9.140625" style="6"/>
    <col min="4374" max="4374" width="9.28515625" style="6" customWidth="1"/>
    <col min="4375" max="4375" width="11.42578125" style="6" customWidth="1"/>
    <col min="4376" max="4376" width="14.140625" style="6" customWidth="1"/>
    <col min="4377" max="4378" width="19.28515625" style="6" customWidth="1"/>
    <col min="4379" max="4379" width="9.140625" style="6"/>
    <col min="4380" max="4382" width="14.85546875" style="6" customWidth="1"/>
    <col min="4383" max="4383" width="16.7109375" style="6" customWidth="1"/>
    <col min="4384" max="4384" width="16.5703125" style="6" customWidth="1"/>
    <col min="4385" max="4385" width="16.7109375" style="6" customWidth="1"/>
    <col min="4386" max="4386" width="16.28515625" style="6" customWidth="1"/>
    <col min="4387" max="4387" width="11.85546875" style="6" customWidth="1"/>
    <col min="4388" max="4388" width="11.7109375" style="6" customWidth="1"/>
    <col min="4389" max="4389" width="10.85546875" style="6" customWidth="1"/>
    <col min="4390" max="4390" width="12" style="6" customWidth="1"/>
    <col min="4391" max="4391" width="14.7109375" style="6" customWidth="1"/>
    <col min="4392" max="4393" width="18.140625" style="6" customWidth="1"/>
    <col min="4394" max="4394" width="11.28515625" style="6" customWidth="1"/>
    <col min="4395" max="4395" width="9.140625" style="6"/>
    <col min="4396" max="4396" width="9.85546875" style="6" customWidth="1"/>
    <col min="4397" max="4399" width="12.7109375" style="6" customWidth="1"/>
    <col min="4400" max="4402" width="16.7109375" style="6" customWidth="1"/>
    <col min="4403" max="4436" width="19.140625" style="6" customWidth="1"/>
    <col min="4437" max="4448" width="18.140625" style="6" customWidth="1"/>
    <col min="4449" max="4629" width="9.140625" style="6"/>
    <col min="4630" max="4630" width="9.28515625" style="6" customWidth="1"/>
    <col min="4631" max="4631" width="11.42578125" style="6" customWidth="1"/>
    <col min="4632" max="4632" width="14.140625" style="6" customWidth="1"/>
    <col min="4633" max="4634" width="19.28515625" style="6" customWidth="1"/>
    <col min="4635" max="4635" width="9.140625" style="6"/>
    <col min="4636" max="4638" width="14.85546875" style="6" customWidth="1"/>
    <col min="4639" max="4639" width="16.7109375" style="6" customWidth="1"/>
    <col min="4640" max="4640" width="16.5703125" style="6" customWidth="1"/>
    <col min="4641" max="4641" width="16.7109375" style="6" customWidth="1"/>
    <col min="4642" max="4642" width="16.28515625" style="6" customWidth="1"/>
    <col min="4643" max="4643" width="11.85546875" style="6" customWidth="1"/>
    <col min="4644" max="4644" width="11.7109375" style="6" customWidth="1"/>
    <col min="4645" max="4645" width="10.85546875" style="6" customWidth="1"/>
    <col min="4646" max="4646" width="12" style="6" customWidth="1"/>
    <col min="4647" max="4647" width="14.7109375" style="6" customWidth="1"/>
    <col min="4648" max="4649" width="18.140625" style="6" customWidth="1"/>
    <col min="4650" max="4650" width="11.28515625" style="6" customWidth="1"/>
    <col min="4651" max="4651" width="9.140625" style="6"/>
    <col min="4652" max="4652" width="9.85546875" style="6" customWidth="1"/>
    <col min="4653" max="4655" width="12.7109375" style="6" customWidth="1"/>
    <col min="4656" max="4658" width="16.7109375" style="6" customWidth="1"/>
    <col min="4659" max="4692" width="19.140625" style="6" customWidth="1"/>
    <col min="4693" max="4704" width="18.140625" style="6" customWidth="1"/>
    <col min="4705" max="4885" width="9.140625" style="6"/>
    <col min="4886" max="4886" width="9.28515625" style="6" customWidth="1"/>
    <col min="4887" max="4887" width="11.42578125" style="6" customWidth="1"/>
    <col min="4888" max="4888" width="14.140625" style="6" customWidth="1"/>
    <col min="4889" max="4890" width="19.28515625" style="6" customWidth="1"/>
    <col min="4891" max="4891" width="9.140625" style="6"/>
    <col min="4892" max="4894" width="14.85546875" style="6" customWidth="1"/>
    <col min="4895" max="4895" width="16.7109375" style="6" customWidth="1"/>
    <col min="4896" max="4896" width="16.5703125" style="6" customWidth="1"/>
    <col min="4897" max="4897" width="16.7109375" style="6" customWidth="1"/>
    <col min="4898" max="4898" width="16.28515625" style="6" customWidth="1"/>
    <col min="4899" max="4899" width="11.85546875" style="6" customWidth="1"/>
    <col min="4900" max="4900" width="11.7109375" style="6" customWidth="1"/>
    <col min="4901" max="4901" width="10.85546875" style="6" customWidth="1"/>
    <col min="4902" max="4902" width="12" style="6" customWidth="1"/>
    <col min="4903" max="4903" width="14.7109375" style="6" customWidth="1"/>
    <col min="4904" max="4905" width="18.140625" style="6" customWidth="1"/>
    <col min="4906" max="4906" width="11.28515625" style="6" customWidth="1"/>
    <col min="4907" max="4907" width="9.140625" style="6"/>
    <col min="4908" max="4908" width="9.85546875" style="6" customWidth="1"/>
    <col min="4909" max="4911" width="12.7109375" style="6" customWidth="1"/>
    <col min="4912" max="4914" width="16.7109375" style="6" customWidth="1"/>
    <col min="4915" max="4948" width="19.140625" style="6" customWidth="1"/>
    <col min="4949" max="4960" width="18.140625" style="6" customWidth="1"/>
    <col min="4961" max="5141" width="9.140625" style="6"/>
    <col min="5142" max="5142" width="9.28515625" style="6" customWidth="1"/>
    <col min="5143" max="5143" width="11.42578125" style="6" customWidth="1"/>
    <col min="5144" max="5144" width="14.140625" style="6" customWidth="1"/>
    <col min="5145" max="5146" width="19.28515625" style="6" customWidth="1"/>
    <col min="5147" max="5147" width="9.140625" style="6"/>
    <col min="5148" max="5150" width="14.85546875" style="6" customWidth="1"/>
    <col min="5151" max="5151" width="16.7109375" style="6" customWidth="1"/>
    <col min="5152" max="5152" width="16.5703125" style="6" customWidth="1"/>
    <col min="5153" max="5153" width="16.7109375" style="6" customWidth="1"/>
    <col min="5154" max="5154" width="16.28515625" style="6" customWidth="1"/>
    <col min="5155" max="5155" width="11.85546875" style="6" customWidth="1"/>
    <col min="5156" max="5156" width="11.7109375" style="6" customWidth="1"/>
    <col min="5157" max="5157" width="10.85546875" style="6" customWidth="1"/>
    <col min="5158" max="5158" width="12" style="6" customWidth="1"/>
    <col min="5159" max="5159" width="14.7109375" style="6" customWidth="1"/>
    <col min="5160" max="5161" width="18.140625" style="6" customWidth="1"/>
    <col min="5162" max="5162" width="11.28515625" style="6" customWidth="1"/>
    <col min="5163" max="5163" width="9.140625" style="6"/>
    <col min="5164" max="5164" width="9.85546875" style="6" customWidth="1"/>
    <col min="5165" max="5167" width="12.7109375" style="6" customWidth="1"/>
    <col min="5168" max="5170" width="16.7109375" style="6" customWidth="1"/>
    <col min="5171" max="5204" width="19.140625" style="6" customWidth="1"/>
    <col min="5205" max="5216" width="18.140625" style="6" customWidth="1"/>
    <col min="5217" max="5397" width="9.140625" style="6"/>
    <col min="5398" max="5398" width="9.28515625" style="6" customWidth="1"/>
    <col min="5399" max="5399" width="11.42578125" style="6" customWidth="1"/>
    <col min="5400" max="5400" width="14.140625" style="6" customWidth="1"/>
    <col min="5401" max="5402" width="19.28515625" style="6" customWidth="1"/>
    <col min="5403" max="5403" width="9.140625" style="6"/>
    <col min="5404" max="5406" width="14.85546875" style="6" customWidth="1"/>
    <col min="5407" max="5407" width="16.7109375" style="6" customWidth="1"/>
    <col min="5408" max="5408" width="16.5703125" style="6" customWidth="1"/>
    <col min="5409" max="5409" width="16.7109375" style="6" customWidth="1"/>
    <col min="5410" max="5410" width="16.28515625" style="6" customWidth="1"/>
    <col min="5411" max="5411" width="11.85546875" style="6" customWidth="1"/>
    <col min="5412" max="5412" width="11.7109375" style="6" customWidth="1"/>
    <col min="5413" max="5413" width="10.85546875" style="6" customWidth="1"/>
    <col min="5414" max="5414" width="12" style="6" customWidth="1"/>
    <col min="5415" max="5415" width="14.7109375" style="6" customWidth="1"/>
    <col min="5416" max="5417" width="18.140625" style="6" customWidth="1"/>
    <col min="5418" max="5418" width="11.28515625" style="6" customWidth="1"/>
    <col min="5419" max="5419" width="9.140625" style="6"/>
    <col min="5420" max="5420" width="9.85546875" style="6" customWidth="1"/>
    <col min="5421" max="5423" width="12.7109375" style="6" customWidth="1"/>
    <col min="5424" max="5426" width="16.7109375" style="6" customWidth="1"/>
    <col min="5427" max="5460" width="19.140625" style="6" customWidth="1"/>
    <col min="5461" max="5472" width="18.140625" style="6" customWidth="1"/>
    <col min="5473" max="5653" width="9.140625" style="6"/>
    <col min="5654" max="5654" width="9.28515625" style="6" customWidth="1"/>
    <col min="5655" max="5655" width="11.42578125" style="6" customWidth="1"/>
    <col min="5656" max="5656" width="14.140625" style="6" customWidth="1"/>
    <col min="5657" max="5658" width="19.28515625" style="6" customWidth="1"/>
    <col min="5659" max="5659" width="9.140625" style="6"/>
    <col min="5660" max="5662" width="14.85546875" style="6" customWidth="1"/>
    <col min="5663" max="5663" width="16.7109375" style="6" customWidth="1"/>
    <col min="5664" max="5664" width="16.5703125" style="6" customWidth="1"/>
    <col min="5665" max="5665" width="16.7109375" style="6" customWidth="1"/>
    <col min="5666" max="5666" width="16.28515625" style="6" customWidth="1"/>
    <col min="5667" max="5667" width="11.85546875" style="6" customWidth="1"/>
    <col min="5668" max="5668" width="11.7109375" style="6" customWidth="1"/>
    <col min="5669" max="5669" width="10.85546875" style="6" customWidth="1"/>
    <col min="5670" max="5670" width="12" style="6" customWidth="1"/>
    <col min="5671" max="5671" width="14.7109375" style="6" customWidth="1"/>
    <col min="5672" max="5673" width="18.140625" style="6" customWidth="1"/>
    <col min="5674" max="5674" width="11.28515625" style="6" customWidth="1"/>
    <col min="5675" max="5675" width="9.140625" style="6"/>
    <col min="5676" max="5676" width="9.85546875" style="6" customWidth="1"/>
    <col min="5677" max="5679" width="12.7109375" style="6" customWidth="1"/>
    <col min="5680" max="5682" width="16.7109375" style="6" customWidth="1"/>
    <col min="5683" max="5716" width="19.140625" style="6" customWidth="1"/>
    <col min="5717" max="5728" width="18.140625" style="6" customWidth="1"/>
    <col min="5729" max="5909" width="9.140625" style="6"/>
    <col min="5910" max="5910" width="9.28515625" style="6" customWidth="1"/>
    <col min="5911" max="5911" width="11.42578125" style="6" customWidth="1"/>
    <col min="5912" max="5912" width="14.140625" style="6" customWidth="1"/>
    <col min="5913" max="5914" width="19.28515625" style="6" customWidth="1"/>
    <col min="5915" max="5915" width="9.140625" style="6"/>
    <col min="5916" max="5918" width="14.85546875" style="6" customWidth="1"/>
    <col min="5919" max="5919" width="16.7109375" style="6" customWidth="1"/>
    <col min="5920" max="5920" width="16.5703125" style="6" customWidth="1"/>
    <col min="5921" max="5921" width="16.7109375" style="6" customWidth="1"/>
    <col min="5922" max="5922" width="16.28515625" style="6" customWidth="1"/>
    <col min="5923" max="5923" width="11.85546875" style="6" customWidth="1"/>
    <col min="5924" max="5924" width="11.7109375" style="6" customWidth="1"/>
    <col min="5925" max="5925" width="10.85546875" style="6" customWidth="1"/>
    <col min="5926" max="5926" width="12" style="6" customWidth="1"/>
    <col min="5927" max="5927" width="14.7109375" style="6" customWidth="1"/>
    <col min="5928" max="5929" width="18.140625" style="6" customWidth="1"/>
    <col min="5930" max="5930" width="11.28515625" style="6" customWidth="1"/>
    <col min="5931" max="5931" width="9.140625" style="6"/>
    <col min="5932" max="5932" width="9.85546875" style="6" customWidth="1"/>
    <col min="5933" max="5935" width="12.7109375" style="6" customWidth="1"/>
    <col min="5936" max="5938" width="16.7109375" style="6" customWidth="1"/>
    <col min="5939" max="5972" width="19.140625" style="6" customWidth="1"/>
    <col min="5973" max="5984" width="18.140625" style="6" customWidth="1"/>
    <col min="5985" max="6165" width="9.140625" style="6"/>
    <col min="6166" max="6166" width="9.28515625" style="6" customWidth="1"/>
    <col min="6167" max="6167" width="11.42578125" style="6" customWidth="1"/>
    <col min="6168" max="6168" width="14.140625" style="6" customWidth="1"/>
    <col min="6169" max="6170" width="19.28515625" style="6" customWidth="1"/>
    <col min="6171" max="6171" width="9.140625" style="6"/>
    <col min="6172" max="6174" width="14.85546875" style="6" customWidth="1"/>
    <col min="6175" max="6175" width="16.7109375" style="6" customWidth="1"/>
    <col min="6176" max="6176" width="16.5703125" style="6" customWidth="1"/>
    <col min="6177" max="6177" width="16.7109375" style="6" customWidth="1"/>
    <col min="6178" max="6178" width="16.28515625" style="6" customWidth="1"/>
    <col min="6179" max="6179" width="11.85546875" style="6" customWidth="1"/>
    <col min="6180" max="6180" width="11.7109375" style="6" customWidth="1"/>
    <col min="6181" max="6181" width="10.85546875" style="6" customWidth="1"/>
    <col min="6182" max="6182" width="12" style="6" customWidth="1"/>
    <col min="6183" max="6183" width="14.7109375" style="6" customWidth="1"/>
    <col min="6184" max="6185" width="18.140625" style="6" customWidth="1"/>
    <col min="6186" max="6186" width="11.28515625" style="6" customWidth="1"/>
    <col min="6187" max="6187" width="9.140625" style="6"/>
    <col min="6188" max="6188" width="9.85546875" style="6" customWidth="1"/>
    <col min="6189" max="6191" width="12.7109375" style="6" customWidth="1"/>
    <col min="6192" max="6194" width="16.7109375" style="6" customWidth="1"/>
    <col min="6195" max="6228" width="19.140625" style="6" customWidth="1"/>
    <col min="6229" max="6240" width="18.140625" style="6" customWidth="1"/>
    <col min="6241" max="6421" width="9.140625" style="6"/>
    <col min="6422" max="6422" width="9.28515625" style="6" customWidth="1"/>
    <col min="6423" max="6423" width="11.42578125" style="6" customWidth="1"/>
    <col min="6424" max="6424" width="14.140625" style="6" customWidth="1"/>
    <col min="6425" max="6426" width="19.28515625" style="6" customWidth="1"/>
    <col min="6427" max="6427" width="9.140625" style="6"/>
    <col min="6428" max="6430" width="14.85546875" style="6" customWidth="1"/>
    <col min="6431" max="6431" width="16.7109375" style="6" customWidth="1"/>
    <col min="6432" max="6432" width="16.5703125" style="6" customWidth="1"/>
    <col min="6433" max="6433" width="16.7109375" style="6" customWidth="1"/>
    <col min="6434" max="6434" width="16.28515625" style="6" customWidth="1"/>
    <col min="6435" max="6435" width="11.85546875" style="6" customWidth="1"/>
    <col min="6436" max="6436" width="11.7109375" style="6" customWidth="1"/>
    <col min="6437" max="6437" width="10.85546875" style="6" customWidth="1"/>
    <col min="6438" max="6438" width="12" style="6" customWidth="1"/>
    <col min="6439" max="6439" width="14.7109375" style="6" customWidth="1"/>
    <col min="6440" max="6441" width="18.140625" style="6" customWidth="1"/>
    <col min="6442" max="6442" width="11.28515625" style="6" customWidth="1"/>
    <col min="6443" max="6443" width="9.140625" style="6"/>
    <col min="6444" max="6444" width="9.85546875" style="6" customWidth="1"/>
    <col min="6445" max="6447" width="12.7109375" style="6" customWidth="1"/>
    <col min="6448" max="6450" width="16.7109375" style="6" customWidth="1"/>
    <col min="6451" max="6484" width="19.140625" style="6" customWidth="1"/>
    <col min="6485" max="6496" width="18.140625" style="6" customWidth="1"/>
    <col min="6497" max="6677" width="9.140625" style="6"/>
    <col min="6678" max="6678" width="9.28515625" style="6" customWidth="1"/>
    <col min="6679" max="6679" width="11.42578125" style="6" customWidth="1"/>
    <col min="6680" max="6680" width="14.140625" style="6" customWidth="1"/>
    <col min="6681" max="6682" width="19.28515625" style="6" customWidth="1"/>
    <col min="6683" max="6683" width="9.140625" style="6"/>
    <col min="6684" max="6686" width="14.85546875" style="6" customWidth="1"/>
    <col min="6687" max="6687" width="16.7109375" style="6" customWidth="1"/>
    <col min="6688" max="6688" width="16.5703125" style="6" customWidth="1"/>
    <col min="6689" max="6689" width="16.7109375" style="6" customWidth="1"/>
    <col min="6690" max="6690" width="16.28515625" style="6" customWidth="1"/>
    <col min="6691" max="6691" width="11.85546875" style="6" customWidth="1"/>
    <col min="6692" max="6692" width="11.7109375" style="6" customWidth="1"/>
    <col min="6693" max="6693" width="10.85546875" style="6" customWidth="1"/>
    <col min="6694" max="6694" width="12" style="6" customWidth="1"/>
    <col min="6695" max="6695" width="14.7109375" style="6" customWidth="1"/>
    <col min="6696" max="6697" width="18.140625" style="6" customWidth="1"/>
    <col min="6698" max="6698" width="11.28515625" style="6" customWidth="1"/>
    <col min="6699" max="6699" width="9.140625" style="6"/>
    <col min="6700" max="6700" width="9.85546875" style="6" customWidth="1"/>
    <col min="6701" max="6703" width="12.7109375" style="6" customWidth="1"/>
    <col min="6704" max="6706" width="16.7109375" style="6" customWidth="1"/>
    <col min="6707" max="6740" width="19.140625" style="6" customWidth="1"/>
    <col min="6741" max="6752" width="18.140625" style="6" customWidth="1"/>
    <col min="6753" max="6933" width="9.140625" style="6"/>
    <col min="6934" max="6934" width="9.28515625" style="6" customWidth="1"/>
    <col min="6935" max="6935" width="11.42578125" style="6" customWidth="1"/>
    <col min="6936" max="6936" width="14.140625" style="6" customWidth="1"/>
    <col min="6937" max="6938" width="19.28515625" style="6" customWidth="1"/>
    <col min="6939" max="6939" width="9.140625" style="6"/>
    <col min="6940" max="6942" width="14.85546875" style="6" customWidth="1"/>
    <col min="6943" max="6943" width="16.7109375" style="6" customWidth="1"/>
    <col min="6944" max="6944" width="16.5703125" style="6" customWidth="1"/>
    <col min="6945" max="6945" width="16.7109375" style="6" customWidth="1"/>
    <col min="6946" max="6946" width="16.28515625" style="6" customWidth="1"/>
    <col min="6947" max="6947" width="11.85546875" style="6" customWidth="1"/>
    <col min="6948" max="6948" width="11.7109375" style="6" customWidth="1"/>
    <col min="6949" max="6949" width="10.85546875" style="6" customWidth="1"/>
    <col min="6950" max="6950" width="12" style="6" customWidth="1"/>
    <col min="6951" max="6951" width="14.7109375" style="6" customWidth="1"/>
    <col min="6952" max="6953" width="18.140625" style="6" customWidth="1"/>
    <col min="6954" max="6954" width="11.28515625" style="6" customWidth="1"/>
    <col min="6955" max="6955" width="9.140625" style="6"/>
    <col min="6956" max="6956" width="9.85546875" style="6" customWidth="1"/>
    <col min="6957" max="6959" width="12.7109375" style="6" customWidth="1"/>
    <col min="6960" max="6962" width="16.7109375" style="6" customWidth="1"/>
    <col min="6963" max="6996" width="19.140625" style="6" customWidth="1"/>
    <col min="6997" max="7008" width="18.140625" style="6" customWidth="1"/>
    <col min="7009" max="7189" width="9.140625" style="6"/>
    <col min="7190" max="7190" width="9.28515625" style="6" customWidth="1"/>
    <col min="7191" max="7191" width="11.42578125" style="6" customWidth="1"/>
    <col min="7192" max="7192" width="14.140625" style="6" customWidth="1"/>
    <col min="7193" max="7194" width="19.28515625" style="6" customWidth="1"/>
    <col min="7195" max="7195" width="9.140625" style="6"/>
    <col min="7196" max="7198" width="14.85546875" style="6" customWidth="1"/>
    <col min="7199" max="7199" width="16.7109375" style="6" customWidth="1"/>
    <col min="7200" max="7200" width="16.5703125" style="6" customWidth="1"/>
    <col min="7201" max="7201" width="16.7109375" style="6" customWidth="1"/>
    <col min="7202" max="7202" width="16.28515625" style="6" customWidth="1"/>
    <col min="7203" max="7203" width="11.85546875" style="6" customWidth="1"/>
    <col min="7204" max="7204" width="11.7109375" style="6" customWidth="1"/>
    <col min="7205" max="7205" width="10.85546875" style="6" customWidth="1"/>
    <col min="7206" max="7206" width="12" style="6" customWidth="1"/>
    <col min="7207" max="7207" width="14.7109375" style="6" customWidth="1"/>
    <col min="7208" max="7209" width="18.140625" style="6" customWidth="1"/>
    <col min="7210" max="7210" width="11.28515625" style="6" customWidth="1"/>
    <col min="7211" max="7211" width="9.140625" style="6"/>
    <col min="7212" max="7212" width="9.85546875" style="6" customWidth="1"/>
    <col min="7213" max="7215" width="12.7109375" style="6" customWidth="1"/>
    <col min="7216" max="7218" width="16.7109375" style="6" customWidth="1"/>
    <col min="7219" max="7252" width="19.140625" style="6" customWidth="1"/>
    <col min="7253" max="7264" width="18.140625" style="6" customWidth="1"/>
    <col min="7265" max="7445" width="9.140625" style="6"/>
    <col min="7446" max="7446" width="9.28515625" style="6" customWidth="1"/>
    <col min="7447" max="7447" width="11.42578125" style="6" customWidth="1"/>
    <col min="7448" max="7448" width="14.140625" style="6" customWidth="1"/>
    <col min="7449" max="7450" width="19.28515625" style="6" customWidth="1"/>
    <col min="7451" max="7451" width="9.140625" style="6"/>
    <col min="7452" max="7454" width="14.85546875" style="6" customWidth="1"/>
    <col min="7455" max="7455" width="16.7109375" style="6" customWidth="1"/>
    <col min="7456" max="7456" width="16.5703125" style="6" customWidth="1"/>
    <col min="7457" max="7457" width="16.7109375" style="6" customWidth="1"/>
    <col min="7458" max="7458" width="16.28515625" style="6" customWidth="1"/>
    <col min="7459" max="7459" width="11.85546875" style="6" customWidth="1"/>
    <col min="7460" max="7460" width="11.7109375" style="6" customWidth="1"/>
    <col min="7461" max="7461" width="10.85546875" style="6" customWidth="1"/>
    <col min="7462" max="7462" width="12" style="6" customWidth="1"/>
    <col min="7463" max="7463" width="14.7109375" style="6" customWidth="1"/>
    <col min="7464" max="7465" width="18.140625" style="6" customWidth="1"/>
    <col min="7466" max="7466" width="11.28515625" style="6" customWidth="1"/>
    <col min="7467" max="7467" width="9.140625" style="6"/>
    <col min="7468" max="7468" width="9.85546875" style="6" customWidth="1"/>
    <col min="7469" max="7471" width="12.7109375" style="6" customWidth="1"/>
    <col min="7472" max="7474" width="16.7109375" style="6" customWidth="1"/>
    <col min="7475" max="7508" width="19.140625" style="6" customWidth="1"/>
    <col min="7509" max="7520" width="18.140625" style="6" customWidth="1"/>
    <col min="7521" max="7701" width="9.140625" style="6"/>
    <col min="7702" max="7702" width="9.28515625" style="6" customWidth="1"/>
    <col min="7703" max="7703" width="11.42578125" style="6" customWidth="1"/>
    <col min="7704" max="7704" width="14.140625" style="6" customWidth="1"/>
    <col min="7705" max="7706" width="19.28515625" style="6" customWidth="1"/>
    <col min="7707" max="7707" width="9.140625" style="6"/>
    <col min="7708" max="7710" width="14.85546875" style="6" customWidth="1"/>
    <col min="7711" max="7711" width="16.7109375" style="6" customWidth="1"/>
    <col min="7712" max="7712" width="16.5703125" style="6" customWidth="1"/>
    <col min="7713" max="7713" width="16.7109375" style="6" customWidth="1"/>
    <col min="7714" max="7714" width="16.28515625" style="6" customWidth="1"/>
    <col min="7715" max="7715" width="11.85546875" style="6" customWidth="1"/>
    <col min="7716" max="7716" width="11.7109375" style="6" customWidth="1"/>
    <col min="7717" max="7717" width="10.85546875" style="6" customWidth="1"/>
    <col min="7718" max="7718" width="12" style="6" customWidth="1"/>
    <col min="7719" max="7719" width="14.7109375" style="6" customWidth="1"/>
    <col min="7720" max="7721" width="18.140625" style="6" customWidth="1"/>
    <col min="7722" max="7722" width="11.28515625" style="6" customWidth="1"/>
    <col min="7723" max="7723" width="9.140625" style="6"/>
    <col min="7724" max="7724" width="9.85546875" style="6" customWidth="1"/>
    <col min="7725" max="7727" width="12.7109375" style="6" customWidth="1"/>
    <col min="7728" max="7730" width="16.7109375" style="6" customWidth="1"/>
    <col min="7731" max="7764" width="19.140625" style="6" customWidth="1"/>
    <col min="7765" max="7776" width="18.140625" style="6" customWidth="1"/>
    <col min="7777" max="7957" width="9.140625" style="6"/>
    <col min="7958" max="7958" width="9.28515625" style="6" customWidth="1"/>
    <col min="7959" max="7959" width="11.42578125" style="6" customWidth="1"/>
    <col min="7960" max="7960" width="14.140625" style="6" customWidth="1"/>
    <col min="7961" max="7962" width="19.28515625" style="6" customWidth="1"/>
    <col min="7963" max="7963" width="9.140625" style="6"/>
    <col min="7964" max="7966" width="14.85546875" style="6" customWidth="1"/>
    <col min="7967" max="7967" width="16.7109375" style="6" customWidth="1"/>
    <col min="7968" max="7968" width="16.5703125" style="6" customWidth="1"/>
    <col min="7969" max="7969" width="16.7109375" style="6" customWidth="1"/>
    <col min="7970" max="7970" width="16.28515625" style="6" customWidth="1"/>
    <col min="7971" max="7971" width="11.85546875" style="6" customWidth="1"/>
    <col min="7972" max="7972" width="11.7109375" style="6" customWidth="1"/>
    <col min="7973" max="7973" width="10.85546875" style="6" customWidth="1"/>
    <col min="7974" max="7974" width="12" style="6" customWidth="1"/>
    <col min="7975" max="7975" width="14.7109375" style="6" customWidth="1"/>
    <col min="7976" max="7977" width="18.140625" style="6" customWidth="1"/>
    <col min="7978" max="7978" width="11.28515625" style="6" customWidth="1"/>
    <col min="7979" max="7979" width="9.140625" style="6"/>
    <col min="7980" max="7980" width="9.85546875" style="6" customWidth="1"/>
    <col min="7981" max="7983" width="12.7109375" style="6" customWidth="1"/>
    <col min="7984" max="7986" width="16.7109375" style="6" customWidth="1"/>
    <col min="7987" max="8020" width="19.140625" style="6" customWidth="1"/>
    <col min="8021" max="8032" width="18.140625" style="6" customWidth="1"/>
    <col min="8033" max="8213" width="9.140625" style="6"/>
    <col min="8214" max="8214" width="9.28515625" style="6" customWidth="1"/>
    <col min="8215" max="8215" width="11.42578125" style="6" customWidth="1"/>
    <col min="8216" max="8216" width="14.140625" style="6" customWidth="1"/>
    <col min="8217" max="8218" width="19.28515625" style="6" customWidth="1"/>
    <col min="8219" max="8219" width="9.140625" style="6"/>
    <col min="8220" max="8222" width="14.85546875" style="6" customWidth="1"/>
    <col min="8223" max="8223" width="16.7109375" style="6" customWidth="1"/>
    <col min="8224" max="8224" width="16.5703125" style="6" customWidth="1"/>
    <col min="8225" max="8225" width="16.7109375" style="6" customWidth="1"/>
    <col min="8226" max="8226" width="16.28515625" style="6" customWidth="1"/>
    <col min="8227" max="8227" width="11.85546875" style="6" customWidth="1"/>
    <col min="8228" max="8228" width="11.7109375" style="6" customWidth="1"/>
    <col min="8229" max="8229" width="10.85546875" style="6" customWidth="1"/>
    <col min="8230" max="8230" width="12" style="6" customWidth="1"/>
    <col min="8231" max="8231" width="14.7109375" style="6" customWidth="1"/>
    <col min="8232" max="8233" width="18.140625" style="6" customWidth="1"/>
    <col min="8234" max="8234" width="11.28515625" style="6" customWidth="1"/>
    <col min="8235" max="8235" width="9.140625" style="6"/>
    <col min="8236" max="8236" width="9.85546875" style="6" customWidth="1"/>
    <col min="8237" max="8239" width="12.7109375" style="6" customWidth="1"/>
    <col min="8240" max="8242" width="16.7109375" style="6" customWidth="1"/>
    <col min="8243" max="8276" width="19.140625" style="6" customWidth="1"/>
    <col min="8277" max="8288" width="18.140625" style="6" customWidth="1"/>
    <col min="8289" max="8469" width="9.140625" style="6"/>
    <col min="8470" max="8470" width="9.28515625" style="6" customWidth="1"/>
    <col min="8471" max="8471" width="11.42578125" style="6" customWidth="1"/>
    <col min="8472" max="8472" width="14.140625" style="6" customWidth="1"/>
    <col min="8473" max="8474" width="19.28515625" style="6" customWidth="1"/>
    <col min="8475" max="8475" width="9.140625" style="6"/>
    <col min="8476" max="8478" width="14.85546875" style="6" customWidth="1"/>
    <col min="8479" max="8479" width="16.7109375" style="6" customWidth="1"/>
    <col min="8480" max="8480" width="16.5703125" style="6" customWidth="1"/>
    <col min="8481" max="8481" width="16.7109375" style="6" customWidth="1"/>
    <col min="8482" max="8482" width="16.28515625" style="6" customWidth="1"/>
    <col min="8483" max="8483" width="11.85546875" style="6" customWidth="1"/>
    <col min="8484" max="8484" width="11.7109375" style="6" customWidth="1"/>
    <col min="8485" max="8485" width="10.85546875" style="6" customWidth="1"/>
    <col min="8486" max="8486" width="12" style="6" customWidth="1"/>
    <col min="8487" max="8487" width="14.7109375" style="6" customWidth="1"/>
    <col min="8488" max="8489" width="18.140625" style="6" customWidth="1"/>
    <col min="8490" max="8490" width="11.28515625" style="6" customWidth="1"/>
    <col min="8491" max="8491" width="9.140625" style="6"/>
    <col min="8492" max="8492" width="9.85546875" style="6" customWidth="1"/>
    <col min="8493" max="8495" width="12.7109375" style="6" customWidth="1"/>
    <col min="8496" max="8498" width="16.7109375" style="6" customWidth="1"/>
    <col min="8499" max="8532" width="19.140625" style="6" customWidth="1"/>
    <col min="8533" max="8544" width="18.140625" style="6" customWidth="1"/>
    <col min="8545" max="8725" width="9.140625" style="6"/>
    <col min="8726" max="8726" width="9.28515625" style="6" customWidth="1"/>
    <col min="8727" max="8727" width="11.42578125" style="6" customWidth="1"/>
    <col min="8728" max="8728" width="14.140625" style="6" customWidth="1"/>
    <col min="8729" max="8730" width="19.28515625" style="6" customWidth="1"/>
    <col min="8731" max="8731" width="9.140625" style="6"/>
    <col min="8732" max="8734" width="14.85546875" style="6" customWidth="1"/>
    <col min="8735" max="8735" width="16.7109375" style="6" customWidth="1"/>
    <col min="8736" max="8736" width="16.5703125" style="6" customWidth="1"/>
    <col min="8737" max="8737" width="16.7109375" style="6" customWidth="1"/>
    <col min="8738" max="8738" width="16.28515625" style="6" customWidth="1"/>
    <col min="8739" max="8739" width="11.85546875" style="6" customWidth="1"/>
    <col min="8740" max="8740" width="11.7109375" style="6" customWidth="1"/>
    <col min="8741" max="8741" width="10.85546875" style="6" customWidth="1"/>
    <col min="8742" max="8742" width="12" style="6" customWidth="1"/>
    <col min="8743" max="8743" width="14.7109375" style="6" customWidth="1"/>
    <col min="8744" max="8745" width="18.140625" style="6" customWidth="1"/>
    <col min="8746" max="8746" width="11.28515625" style="6" customWidth="1"/>
    <col min="8747" max="8747" width="9.140625" style="6"/>
    <col min="8748" max="8748" width="9.85546875" style="6" customWidth="1"/>
    <col min="8749" max="8751" width="12.7109375" style="6" customWidth="1"/>
    <col min="8752" max="8754" width="16.7109375" style="6" customWidth="1"/>
    <col min="8755" max="8788" width="19.140625" style="6" customWidth="1"/>
    <col min="8789" max="8800" width="18.140625" style="6" customWidth="1"/>
    <col min="8801" max="8981" width="9.140625" style="6"/>
    <col min="8982" max="8982" width="9.28515625" style="6" customWidth="1"/>
    <col min="8983" max="8983" width="11.42578125" style="6" customWidth="1"/>
    <col min="8984" max="8984" width="14.140625" style="6" customWidth="1"/>
    <col min="8985" max="8986" width="19.28515625" style="6" customWidth="1"/>
    <col min="8987" max="8987" width="9.140625" style="6"/>
    <col min="8988" max="8990" width="14.85546875" style="6" customWidth="1"/>
    <col min="8991" max="8991" width="16.7109375" style="6" customWidth="1"/>
    <col min="8992" max="8992" width="16.5703125" style="6" customWidth="1"/>
    <col min="8993" max="8993" width="16.7109375" style="6" customWidth="1"/>
    <col min="8994" max="8994" width="16.28515625" style="6" customWidth="1"/>
    <col min="8995" max="8995" width="11.85546875" style="6" customWidth="1"/>
    <col min="8996" max="8996" width="11.7109375" style="6" customWidth="1"/>
    <col min="8997" max="8997" width="10.85546875" style="6" customWidth="1"/>
    <col min="8998" max="8998" width="12" style="6" customWidth="1"/>
    <col min="8999" max="8999" width="14.7109375" style="6" customWidth="1"/>
    <col min="9000" max="9001" width="18.140625" style="6" customWidth="1"/>
    <col min="9002" max="9002" width="11.28515625" style="6" customWidth="1"/>
    <col min="9003" max="9003" width="9.140625" style="6"/>
    <col min="9004" max="9004" width="9.85546875" style="6" customWidth="1"/>
    <col min="9005" max="9007" width="12.7109375" style="6" customWidth="1"/>
    <col min="9008" max="9010" width="16.7109375" style="6" customWidth="1"/>
    <col min="9011" max="9044" width="19.140625" style="6" customWidth="1"/>
    <col min="9045" max="9056" width="18.140625" style="6" customWidth="1"/>
    <col min="9057" max="9237" width="9.140625" style="6"/>
    <col min="9238" max="9238" width="9.28515625" style="6" customWidth="1"/>
    <col min="9239" max="9239" width="11.42578125" style="6" customWidth="1"/>
    <col min="9240" max="9240" width="14.140625" style="6" customWidth="1"/>
    <col min="9241" max="9242" width="19.28515625" style="6" customWidth="1"/>
    <col min="9243" max="9243" width="9.140625" style="6"/>
    <col min="9244" max="9246" width="14.85546875" style="6" customWidth="1"/>
    <col min="9247" max="9247" width="16.7109375" style="6" customWidth="1"/>
    <col min="9248" max="9248" width="16.5703125" style="6" customWidth="1"/>
    <col min="9249" max="9249" width="16.7109375" style="6" customWidth="1"/>
    <col min="9250" max="9250" width="16.28515625" style="6" customWidth="1"/>
    <col min="9251" max="9251" width="11.85546875" style="6" customWidth="1"/>
    <col min="9252" max="9252" width="11.7109375" style="6" customWidth="1"/>
    <col min="9253" max="9253" width="10.85546875" style="6" customWidth="1"/>
    <col min="9254" max="9254" width="12" style="6" customWidth="1"/>
    <col min="9255" max="9255" width="14.7109375" style="6" customWidth="1"/>
    <col min="9256" max="9257" width="18.140625" style="6" customWidth="1"/>
    <col min="9258" max="9258" width="11.28515625" style="6" customWidth="1"/>
    <col min="9259" max="9259" width="9.140625" style="6"/>
    <col min="9260" max="9260" width="9.85546875" style="6" customWidth="1"/>
    <col min="9261" max="9263" width="12.7109375" style="6" customWidth="1"/>
    <col min="9264" max="9266" width="16.7109375" style="6" customWidth="1"/>
    <col min="9267" max="9300" width="19.140625" style="6" customWidth="1"/>
    <col min="9301" max="9312" width="18.140625" style="6" customWidth="1"/>
    <col min="9313" max="9493" width="9.140625" style="6"/>
    <col min="9494" max="9494" width="9.28515625" style="6" customWidth="1"/>
    <col min="9495" max="9495" width="11.42578125" style="6" customWidth="1"/>
    <col min="9496" max="9496" width="14.140625" style="6" customWidth="1"/>
    <col min="9497" max="9498" width="19.28515625" style="6" customWidth="1"/>
    <col min="9499" max="9499" width="9.140625" style="6"/>
    <col min="9500" max="9502" width="14.85546875" style="6" customWidth="1"/>
    <col min="9503" max="9503" width="16.7109375" style="6" customWidth="1"/>
    <col min="9504" max="9504" width="16.5703125" style="6" customWidth="1"/>
    <col min="9505" max="9505" width="16.7109375" style="6" customWidth="1"/>
    <col min="9506" max="9506" width="16.28515625" style="6" customWidth="1"/>
    <col min="9507" max="9507" width="11.85546875" style="6" customWidth="1"/>
    <col min="9508" max="9508" width="11.7109375" style="6" customWidth="1"/>
    <col min="9509" max="9509" width="10.85546875" style="6" customWidth="1"/>
    <col min="9510" max="9510" width="12" style="6" customWidth="1"/>
    <col min="9511" max="9511" width="14.7109375" style="6" customWidth="1"/>
    <col min="9512" max="9513" width="18.140625" style="6" customWidth="1"/>
    <col min="9514" max="9514" width="11.28515625" style="6" customWidth="1"/>
    <col min="9515" max="9515" width="9.140625" style="6"/>
    <col min="9516" max="9516" width="9.85546875" style="6" customWidth="1"/>
    <col min="9517" max="9519" width="12.7109375" style="6" customWidth="1"/>
    <col min="9520" max="9522" width="16.7109375" style="6" customWidth="1"/>
    <col min="9523" max="9556" width="19.140625" style="6" customWidth="1"/>
    <col min="9557" max="9568" width="18.140625" style="6" customWidth="1"/>
    <col min="9569" max="9749" width="9.140625" style="6"/>
    <col min="9750" max="9750" width="9.28515625" style="6" customWidth="1"/>
    <col min="9751" max="9751" width="11.42578125" style="6" customWidth="1"/>
    <col min="9752" max="9752" width="14.140625" style="6" customWidth="1"/>
    <col min="9753" max="9754" width="19.28515625" style="6" customWidth="1"/>
    <col min="9755" max="9755" width="9.140625" style="6"/>
    <col min="9756" max="9758" width="14.85546875" style="6" customWidth="1"/>
    <col min="9759" max="9759" width="16.7109375" style="6" customWidth="1"/>
    <col min="9760" max="9760" width="16.5703125" style="6" customWidth="1"/>
    <col min="9761" max="9761" width="16.7109375" style="6" customWidth="1"/>
    <col min="9762" max="9762" width="16.28515625" style="6" customWidth="1"/>
    <col min="9763" max="9763" width="11.85546875" style="6" customWidth="1"/>
    <col min="9764" max="9764" width="11.7109375" style="6" customWidth="1"/>
    <col min="9765" max="9765" width="10.85546875" style="6" customWidth="1"/>
    <col min="9766" max="9766" width="12" style="6" customWidth="1"/>
    <col min="9767" max="9767" width="14.7109375" style="6" customWidth="1"/>
    <col min="9768" max="9769" width="18.140625" style="6" customWidth="1"/>
    <col min="9770" max="9770" width="11.28515625" style="6" customWidth="1"/>
    <col min="9771" max="9771" width="9.140625" style="6"/>
    <col min="9772" max="9772" width="9.85546875" style="6" customWidth="1"/>
    <col min="9773" max="9775" width="12.7109375" style="6" customWidth="1"/>
    <col min="9776" max="9778" width="16.7109375" style="6" customWidth="1"/>
    <col min="9779" max="9812" width="19.140625" style="6" customWidth="1"/>
    <col min="9813" max="9824" width="18.140625" style="6" customWidth="1"/>
    <col min="9825" max="10005" width="9.140625" style="6"/>
    <col min="10006" max="10006" width="9.28515625" style="6" customWidth="1"/>
    <col min="10007" max="10007" width="11.42578125" style="6" customWidth="1"/>
    <col min="10008" max="10008" width="14.140625" style="6" customWidth="1"/>
    <col min="10009" max="10010" width="19.28515625" style="6" customWidth="1"/>
    <col min="10011" max="10011" width="9.140625" style="6"/>
    <col min="10012" max="10014" width="14.85546875" style="6" customWidth="1"/>
    <col min="10015" max="10015" width="16.7109375" style="6" customWidth="1"/>
    <col min="10016" max="10016" width="16.5703125" style="6" customWidth="1"/>
    <col min="10017" max="10017" width="16.7109375" style="6" customWidth="1"/>
    <col min="10018" max="10018" width="16.28515625" style="6" customWidth="1"/>
    <col min="10019" max="10019" width="11.85546875" style="6" customWidth="1"/>
    <col min="10020" max="10020" width="11.7109375" style="6" customWidth="1"/>
    <col min="10021" max="10021" width="10.85546875" style="6" customWidth="1"/>
    <col min="10022" max="10022" width="12" style="6" customWidth="1"/>
    <col min="10023" max="10023" width="14.7109375" style="6" customWidth="1"/>
    <col min="10024" max="10025" width="18.140625" style="6" customWidth="1"/>
    <col min="10026" max="10026" width="11.28515625" style="6" customWidth="1"/>
    <col min="10027" max="10027" width="9.140625" style="6"/>
    <col min="10028" max="10028" width="9.85546875" style="6" customWidth="1"/>
    <col min="10029" max="10031" width="12.7109375" style="6" customWidth="1"/>
    <col min="10032" max="10034" width="16.7109375" style="6" customWidth="1"/>
    <col min="10035" max="10068" width="19.140625" style="6" customWidth="1"/>
    <col min="10069" max="10080" width="18.140625" style="6" customWidth="1"/>
    <col min="10081" max="10261" width="9.140625" style="6"/>
    <col min="10262" max="10262" width="9.28515625" style="6" customWidth="1"/>
    <col min="10263" max="10263" width="11.42578125" style="6" customWidth="1"/>
    <col min="10264" max="10264" width="14.140625" style="6" customWidth="1"/>
    <col min="10265" max="10266" width="19.28515625" style="6" customWidth="1"/>
    <col min="10267" max="10267" width="9.140625" style="6"/>
    <col min="10268" max="10270" width="14.85546875" style="6" customWidth="1"/>
    <col min="10271" max="10271" width="16.7109375" style="6" customWidth="1"/>
    <col min="10272" max="10272" width="16.5703125" style="6" customWidth="1"/>
    <col min="10273" max="10273" width="16.7109375" style="6" customWidth="1"/>
    <col min="10274" max="10274" width="16.28515625" style="6" customWidth="1"/>
    <col min="10275" max="10275" width="11.85546875" style="6" customWidth="1"/>
    <col min="10276" max="10276" width="11.7109375" style="6" customWidth="1"/>
    <col min="10277" max="10277" width="10.85546875" style="6" customWidth="1"/>
    <col min="10278" max="10278" width="12" style="6" customWidth="1"/>
    <col min="10279" max="10279" width="14.7109375" style="6" customWidth="1"/>
    <col min="10280" max="10281" width="18.140625" style="6" customWidth="1"/>
    <col min="10282" max="10282" width="11.28515625" style="6" customWidth="1"/>
    <col min="10283" max="10283" width="9.140625" style="6"/>
    <col min="10284" max="10284" width="9.85546875" style="6" customWidth="1"/>
    <col min="10285" max="10287" width="12.7109375" style="6" customWidth="1"/>
    <col min="10288" max="10290" width="16.7109375" style="6" customWidth="1"/>
    <col min="10291" max="10324" width="19.140625" style="6" customWidth="1"/>
    <col min="10325" max="10336" width="18.140625" style="6" customWidth="1"/>
    <col min="10337" max="10517" width="9.140625" style="6"/>
    <col min="10518" max="10518" width="9.28515625" style="6" customWidth="1"/>
    <col min="10519" max="10519" width="11.42578125" style="6" customWidth="1"/>
    <col min="10520" max="10520" width="14.140625" style="6" customWidth="1"/>
    <col min="10521" max="10522" width="19.28515625" style="6" customWidth="1"/>
    <col min="10523" max="10523" width="9.140625" style="6"/>
    <col min="10524" max="10526" width="14.85546875" style="6" customWidth="1"/>
    <col min="10527" max="10527" width="16.7109375" style="6" customWidth="1"/>
    <col min="10528" max="10528" width="16.5703125" style="6" customWidth="1"/>
    <col min="10529" max="10529" width="16.7109375" style="6" customWidth="1"/>
    <col min="10530" max="10530" width="16.28515625" style="6" customWidth="1"/>
    <col min="10531" max="10531" width="11.85546875" style="6" customWidth="1"/>
    <col min="10532" max="10532" width="11.7109375" style="6" customWidth="1"/>
    <col min="10533" max="10533" width="10.85546875" style="6" customWidth="1"/>
    <col min="10534" max="10534" width="12" style="6" customWidth="1"/>
    <col min="10535" max="10535" width="14.7109375" style="6" customWidth="1"/>
    <col min="10536" max="10537" width="18.140625" style="6" customWidth="1"/>
    <col min="10538" max="10538" width="11.28515625" style="6" customWidth="1"/>
    <col min="10539" max="10539" width="9.140625" style="6"/>
    <col min="10540" max="10540" width="9.85546875" style="6" customWidth="1"/>
    <col min="10541" max="10543" width="12.7109375" style="6" customWidth="1"/>
    <col min="10544" max="10546" width="16.7109375" style="6" customWidth="1"/>
    <col min="10547" max="10580" width="19.140625" style="6" customWidth="1"/>
    <col min="10581" max="10592" width="18.140625" style="6" customWidth="1"/>
    <col min="10593" max="10773" width="9.140625" style="6"/>
    <col min="10774" max="10774" width="9.28515625" style="6" customWidth="1"/>
    <col min="10775" max="10775" width="11.42578125" style="6" customWidth="1"/>
    <col min="10776" max="10776" width="14.140625" style="6" customWidth="1"/>
    <col min="10777" max="10778" width="19.28515625" style="6" customWidth="1"/>
    <col min="10779" max="10779" width="9.140625" style="6"/>
    <col min="10780" max="10782" width="14.85546875" style="6" customWidth="1"/>
    <col min="10783" max="10783" width="16.7109375" style="6" customWidth="1"/>
    <col min="10784" max="10784" width="16.5703125" style="6" customWidth="1"/>
    <col min="10785" max="10785" width="16.7109375" style="6" customWidth="1"/>
    <col min="10786" max="10786" width="16.28515625" style="6" customWidth="1"/>
    <col min="10787" max="10787" width="11.85546875" style="6" customWidth="1"/>
    <col min="10788" max="10788" width="11.7109375" style="6" customWidth="1"/>
    <col min="10789" max="10789" width="10.85546875" style="6" customWidth="1"/>
    <col min="10790" max="10790" width="12" style="6" customWidth="1"/>
    <col min="10791" max="10791" width="14.7109375" style="6" customWidth="1"/>
    <col min="10792" max="10793" width="18.140625" style="6" customWidth="1"/>
    <col min="10794" max="10794" width="11.28515625" style="6" customWidth="1"/>
    <col min="10795" max="10795" width="9.140625" style="6"/>
    <col min="10796" max="10796" width="9.85546875" style="6" customWidth="1"/>
    <col min="10797" max="10799" width="12.7109375" style="6" customWidth="1"/>
    <col min="10800" max="10802" width="16.7109375" style="6" customWidth="1"/>
    <col min="10803" max="10836" width="19.140625" style="6" customWidth="1"/>
    <col min="10837" max="10848" width="18.140625" style="6" customWidth="1"/>
    <col min="10849" max="11029" width="9.140625" style="6"/>
    <col min="11030" max="11030" width="9.28515625" style="6" customWidth="1"/>
    <col min="11031" max="11031" width="11.42578125" style="6" customWidth="1"/>
    <col min="11032" max="11032" width="14.140625" style="6" customWidth="1"/>
    <col min="11033" max="11034" width="19.28515625" style="6" customWidth="1"/>
    <col min="11035" max="11035" width="9.140625" style="6"/>
    <col min="11036" max="11038" width="14.85546875" style="6" customWidth="1"/>
    <col min="11039" max="11039" width="16.7109375" style="6" customWidth="1"/>
    <col min="11040" max="11040" width="16.5703125" style="6" customWidth="1"/>
    <col min="11041" max="11041" width="16.7109375" style="6" customWidth="1"/>
    <col min="11042" max="11042" width="16.28515625" style="6" customWidth="1"/>
    <col min="11043" max="11043" width="11.85546875" style="6" customWidth="1"/>
    <col min="11044" max="11044" width="11.7109375" style="6" customWidth="1"/>
    <col min="11045" max="11045" width="10.85546875" style="6" customWidth="1"/>
    <col min="11046" max="11046" width="12" style="6" customWidth="1"/>
    <col min="11047" max="11047" width="14.7109375" style="6" customWidth="1"/>
    <col min="11048" max="11049" width="18.140625" style="6" customWidth="1"/>
    <col min="11050" max="11050" width="11.28515625" style="6" customWidth="1"/>
    <col min="11051" max="11051" width="9.140625" style="6"/>
    <col min="11052" max="11052" width="9.85546875" style="6" customWidth="1"/>
    <col min="11053" max="11055" width="12.7109375" style="6" customWidth="1"/>
    <col min="11056" max="11058" width="16.7109375" style="6" customWidth="1"/>
    <col min="11059" max="11092" width="19.140625" style="6" customWidth="1"/>
    <col min="11093" max="11104" width="18.140625" style="6" customWidth="1"/>
    <col min="11105" max="11285" width="9.140625" style="6"/>
    <col min="11286" max="11286" width="9.28515625" style="6" customWidth="1"/>
    <col min="11287" max="11287" width="11.42578125" style="6" customWidth="1"/>
    <col min="11288" max="11288" width="14.140625" style="6" customWidth="1"/>
    <col min="11289" max="11290" width="19.28515625" style="6" customWidth="1"/>
    <col min="11291" max="11291" width="9.140625" style="6"/>
    <col min="11292" max="11294" width="14.85546875" style="6" customWidth="1"/>
    <col min="11295" max="11295" width="16.7109375" style="6" customWidth="1"/>
    <col min="11296" max="11296" width="16.5703125" style="6" customWidth="1"/>
    <col min="11297" max="11297" width="16.7109375" style="6" customWidth="1"/>
    <col min="11298" max="11298" width="16.28515625" style="6" customWidth="1"/>
    <col min="11299" max="11299" width="11.85546875" style="6" customWidth="1"/>
    <col min="11300" max="11300" width="11.7109375" style="6" customWidth="1"/>
    <col min="11301" max="11301" width="10.85546875" style="6" customWidth="1"/>
    <col min="11302" max="11302" width="12" style="6" customWidth="1"/>
    <col min="11303" max="11303" width="14.7109375" style="6" customWidth="1"/>
    <col min="11304" max="11305" width="18.140625" style="6" customWidth="1"/>
    <col min="11306" max="11306" width="11.28515625" style="6" customWidth="1"/>
    <col min="11307" max="11307" width="9.140625" style="6"/>
    <col min="11308" max="11308" width="9.85546875" style="6" customWidth="1"/>
    <col min="11309" max="11311" width="12.7109375" style="6" customWidth="1"/>
    <col min="11312" max="11314" width="16.7109375" style="6" customWidth="1"/>
    <col min="11315" max="11348" width="19.140625" style="6" customWidth="1"/>
    <col min="11349" max="11360" width="18.140625" style="6" customWidth="1"/>
    <col min="11361" max="11541" width="9.140625" style="6"/>
    <col min="11542" max="11542" width="9.28515625" style="6" customWidth="1"/>
    <col min="11543" max="11543" width="11.42578125" style="6" customWidth="1"/>
    <col min="11544" max="11544" width="14.140625" style="6" customWidth="1"/>
    <col min="11545" max="11546" width="19.28515625" style="6" customWidth="1"/>
    <col min="11547" max="11547" width="9.140625" style="6"/>
    <col min="11548" max="11550" width="14.85546875" style="6" customWidth="1"/>
    <col min="11551" max="11551" width="16.7109375" style="6" customWidth="1"/>
    <col min="11552" max="11552" width="16.5703125" style="6" customWidth="1"/>
    <col min="11553" max="11553" width="16.7109375" style="6" customWidth="1"/>
    <col min="11554" max="11554" width="16.28515625" style="6" customWidth="1"/>
    <col min="11555" max="11555" width="11.85546875" style="6" customWidth="1"/>
    <col min="11556" max="11556" width="11.7109375" style="6" customWidth="1"/>
    <col min="11557" max="11557" width="10.85546875" style="6" customWidth="1"/>
    <col min="11558" max="11558" width="12" style="6" customWidth="1"/>
    <col min="11559" max="11559" width="14.7109375" style="6" customWidth="1"/>
    <col min="11560" max="11561" width="18.140625" style="6" customWidth="1"/>
    <col min="11562" max="11562" width="11.28515625" style="6" customWidth="1"/>
    <col min="11563" max="11563" width="9.140625" style="6"/>
    <col min="11564" max="11564" width="9.85546875" style="6" customWidth="1"/>
    <col min="11565" max="11567" width="12.7109375" style="6" customWidth="1"/>
    <col min="11568" max="11570" width="16.7109375" style="6" customWidth="1"/>
    <col min="11571" max="11604" width="19.140625" style="6" customWidth="1"/>
    <col min="11605" max="11616" width="18.140625" style="6" customWidth="1"/>
    <col min="11617" max="11797" width="9.140625" style="6"/>
    <col min="11798" max="11798" width="9.28515625" style="6" customWidth="1"/>
    <col min="11799" max="11799" width="11.42578125" style="6" customWidth="1"/>
    <col min="11800" max="11800" width="14.140625" style="6" customWidth="1"/>
    <col min="11801" max="11802" width="19.28515625" style="6" customWidth="1"/>
    <col min="11803" max="11803" width="9.140625" style="6"/>
    <col min="11804" max="11806" width="14.85546875" style="6" customWidth="1"/>
    <col min="11807" max="11807" width="16.7109375" style="6" customWidth="1"/>
    <col min="11808" max="11808" width="16.5703125" style="6" customWidth="1"/>
    <col min="11809" max="11809" width="16.7109375" style="6" customWidth="1"/>
    <col min="11810" max="11810" width="16.28515625" style="6" customWidth="1"/>
    <col min="11811" max="11811" width="11.85546875" style="6" customWidth="1"/>
    <col min="11812" max="11812" width="11.7109375" style="6" customWidth="1"/>
    <col min="11813" max="11813" width="10.85546875" style="6" customWidth="1"/>
    <col min="11814" max="11814" width="12" style="6" customWidth="1"/>
    <col min="11815" max="11815" width="14.7109375" style="6" customWidth="1"/>
    <col min="11816" max="11817" width="18.140625" style="6" customWidth="1"/>
    <col min="11818" max="11818" width="11.28515625" style="6" customWidth="1"/>
    <col min="11819" max="11819" width="9.140625" style="6"/>
    <col min="11820" max="11820" width="9.85546875" style="6" customWidth="1"/>
    <col min="11821" max="11823" width="12.7109375" style="6" customWidth="1"/>
    <col min="11824" max="11826" width="16.7109375" style="6" customWidth="1"/>
    <col min="11827" max="11860" width="19.140625" style="6" customWidth="1"/>
    <col min="11861" max="11872" width="18.140625" style="6" customWidth="1"/>
    <col min="11873" max="12053" width="9.140625" style="6"/>
    <col min="12054" max="12054" width="9.28515625" style="6" customWidth="1"/>
    <col min="12055" max="12055" width="11.42578125" style="6" customWidth="1"/>
    <col min="12056" max="12056" width="14.140625" style="6" customWidth="1"/>
    <col min="12057" max="12058" width="19.28515625" style="6" customWidth="1"/>
    <col min="12059" max="12059" width="9.140625" style="6"/>
    <col min="12060" max="12062" width="14.85546875" style="6" customWidth="1"/>
    <col min="12063" max="12063" width="16.7109375" style="6" customWidth="1"/>
    <col min="12064" max="12064" width="16.5703125" style="6" customWidth="1"/>
    <col min="12065" max="12065" width="16.7109375" style="6" customWidth="1"/>
    <col min="12066" max="12066" width="16.28515625" style="6" customWidth="1"/>
    <col min="12067" max="12067" width="11.85546875" style="6" customWidth="1"/>
    <col min="12068" max="12068" width="11.7109375" style="6" customWidth="1"/>
    <col min="12069" max="12069" width="10.85546875" style="6" customWidth="1"/>
    <col min="12070" max="12070" width="12" style="6" customWidth="1"/>
    <col min="12071" max="12071" width="14.7109375" style="6" customWidth="1"/>
    <col min="12072" max="12073" width="18.140625" style="6" customWidth="1"/>
    <col min="12074" max="12074" width="11.28515625" style="6" customWidth="1"/>
    <col min="12075" max="12075" width="9.140625" style="6"/>
    <col min="12076" max="12076" width="9.85546875" style="6" customWidth="1"/>
    <col min="12077" max="12079" width="12.7109375" style="6" customWidth="1"/>
    <col min="12080" max="12082" width="16.7109375" style="6" customWidth="1"/>
    <col min="12083" max="12116" width="19.140625" style="6" customWidth="1"/>
    <col min="12117" max="12128" width="18.140625" style="6" customWidth="1"/>
    <col min="12129" max="12309" width="9.140625" style="6"/>
    <col min="12310" max="12310" width="9.28515625" style="6" customWidth="1"/>
    <col min="12311" max="12311" width="11.42578125" style="6" customWidth="1"/>
    <col min="12312" max="12312" width="14.140625" style="6" customWidth="1"/>
    <col min="12313" max="12314" width="19.28515625" style="6" customWidth="1"/>
    <col min="12315" max="12315" width="9.140625" style="6"/>
    <col min="12316" max="12318" width="14.85546875" style="6" customWidth="1"/>
    <col min="12319" max="12319" width="16.7109375" style="6" customWidth="1"/>
    <col min="12320" max="12320" width="16.5703125" style="6" customWidth="1"/>
    <col min="12321" max="12321" width="16.7109375" style="6" customWidth="1"/>
    <col min="12322" max="12322" width="16.28515625" style="6" customWidth="1"/>
    <col min="12323" max="12323" width="11.85546875" style="6" customWidth="1"/>
    <col min="12324" max="12324" width="11.7109375" style="6" customWidth="1"/>
    <col min="12325" max="12325" width="10.85546875" style="6" customWidth="1"/>
    <col min="12326" max="12326" width="12" style="6" customWidth="1"/>
    <col min="12327" max="12327" width="14.7109375" style="6" customWidth="1"/>
    <col min="12328" max="12329" width="18.140625" style="6" customWidth="1"/>
    <col min="12330" max="12330" width="11.28515625" style="6" customWidth="1"/>
    <col min="12331" max="12331" width="9.140625" style="6"/>
    <col min="12332" max="12332" width="9.85546875" style="6" customWidth="1"/>
    <col min="12333" max="12335" width="12.7109375" style="6" customWidth="1"/>
    <col min="12336" max="12338" width="16.7109375" style="6" customWidth="1"/>
    <col min="12339" max="12372" width="19.140625" style="6" customWidth="1"/>
    <col min="12373" max="12384" width="18.140625" style="6" customWidth="1"/>
    <col min="12385" max="12565" width="9.140625" style="6"/>
    <col min="12566" max="12566" width="9.28515625" style="6" customWidth="1"/>
    <col min="12567" max="12567" width="11.42578125" style="6" customWidth="1"/>
    <col min="12568" max="12568" width="14.140625" style="6" customWidth="1"/>
    <col min="12569" max="12570" width="19.28515625" style="6" customWidth="1"/>
    <col min="12571" max="12571" width="9.140625" style="6"/>
    <col min="12572" max="12574" width="14.85546875" style="6" customWidth="1"/>
    <col min="12575" max="12575" width="16.7109375" style="6" customWidth="1"/>
    <col min="12576" max="12576" width="16.5703125" style="6" customWidth="1"/>
    <col min="12577" max="12577" width="16.7109375" style="6" customWidth="1"/>
    <col min="12578" max="12578" width="16.28515625" style="6" customWidth="1"/>
    <col min="12579" max="12579" width="11.85546875" style="6" customWidth="1"/>
    <col min="12580" max="12580" width="11.7109375" style="6" customWidth="1"/>
    <col min="12581" max="12581" width="10.85546875" style="6" customWidth="1"/>
    <col min="12582" max="12582" width="12" style="6" customWidth="1"/>
    <col min="12583" max="12583" width="14.7109375" style="6" customWidth="1"/>
    <col min="12584" max="12585" width="18.140625" style="6" customWidth="1"/>
    <col min="12586" max="12586" width="11.28515625" style="6" customWidth="1"/>
    <col min="12587" max="12587" width="9.140625" style="6"/>
    <col min="12588" max="12588" width="9.85546875" style="6" customWidth="1"/>
    <col min="12589" max="12591" width="12.7109375" style="6" customWidth="1"/>
    <col min="12592" max="12594" width="16.7109375" style="6" customWidth="1"/>
    <col min="12595" max="12628" width="19.140625" style="6" customWidth="1"/>
    <col min="12629" max="12640" width="18.140625" style="6" customWidth="1"/>
    <col min="12641" max="12821" width="9.140625" style="6"/>
    <col min="12822" max="12822" width="9.28515625" style="6" customWidth="1"/>
    <col min="12823" max="12823" width="11.42578125" style="6" customWidth="1"/>
    <col min="12824" max="12824" width="14.140625" style="6" customWidth="1"/>
    <col min="12825" max="12826" width="19.28515625" style="6" customWidth="1"/>
    <col min="12827" max="12827" width="9.140625" style="6"/>
    <col min="12828" max="12830" width="14.85546875" style="6" customWidth="1"/>
    <col min="12831" max="12831" width="16.7109375" style="6" customWidth="1"/>
    <col min="12832" max="12832" width="16.5703125" style="6" customWidth="1"/>
    <col min="12833" max="12833" width="16.7109375" style="6" customWidth="1"/>
    <col min="12834" max="12834" width="16.28515625" style="6" customWidth="1"/>
    <col min="12835" max="12835" width="11.85546875" style="6" customWidth="1"/>
    <col min="12836" max="12836" width="11.7109375" style="6" customWidth="1"/>
    <col min="12837" max="12837" width="10.85546875" style="6" customWidth="1"/>
    <col min="12838" max="12838" width="12" style="6" customWidth="1"/>
    <col min="12839" max="12839" width="14.7109375" style="6" customWidth="1"/>
    <col min="12840" max="12841" width="18.140625" style="6" customWidth="1"/>
    <col min="12842" max="12842" width="11.28515625" style="6" customWidth="1"/>
    <col min="12843" max="12843" width="9.140625" style="6"/>
    <col min="12844" max="12844" width="9.85546875" style="6" customWidth="1"/>
    <col min="12845" max="12847" width="12.7109375" style="6" customWidth="1"/>
    <col min="12848" max="12850" width="16.7109375" style="6" customWidth="1"/>
    <col min="12851" max="12884" width="19.140625" style="6" customWidth="1"/>
    <col min="12885" max="12896" width="18.140625" style="6" customWidth="1"/>
    <col min="12897" max="13077" width="9.140625" style="6"/>
    <col min="13078" max="13078" width="9.28515625" style="6" customWidth="1"/>
    <col min="13079" max="13079" width="11.42578125" style="6" customWidth="1"/>
    <col min="13080" max="13080" width="14.140625" style="6" customWidth="1"/>
    <col min="13081" max="13082" width="19.28515625" style="6" customWidth="1"/>
    <col min="13083" max="13083" width="9.140625" style="6"/>
    <col min="13084" max="13086" width="14.85546875" style="6" customWidth="1"/>
    <col min="13087" max="13087" width="16.7109375" style="6" customWidth="1"/>
    <col min="13088" max="13088" width="16.5703125" style="6" customWidth="1"/>
    <col min="13089" max="13089" width="16.7109375" style="6" customWidth="1"/>
    <col min="13090" max="13090" width="16.28515625" style="6" customWidth="1"/>
    <col min="13091" max="13091" width="11.85546875" style="6" customWidth="1"/>
    <col min="13092" max="13092" width="11.7109375" style="6" customWidth="1"/>
    <col min="13093" max="13093" width="10.85546875" style="6" customWidth="1"/>
    <col min="13094" max="13094" width="12" style="6" customWidth="1"/>
    <col min="13095" max="13095" width="14.7109375" style="6" customWidth="1"/>
    <col min="13096" max="13097" width="18.140625" style="6" customWidth="1"/>
    <col min="13098" max="13098" width="11.28515625" style="6" customWidth="1"/>
    <col min="13099" max="13099" width="9.140625" style="6"/>
    <col min="13100" max="13100" width="9.85546875" style="6" customWidth="1"/>
    <col min="13101" max="13103" width="12.7109375" style="6" customWidth="1"/>
    <col min="13104" max="13106" width="16.7109375" style="6" customWidth="1"/>
    <col min="13107" max="13140" width="19.140625" style="6" customWidth="1"/>
    <col min="13141" max="13152" width="18.140625" style="6" customWidth="1"/>
    <col min="13153" max="13333" width="9.140625" style="6"/>
    <col min="13334" max="13334" width="9.28515625" style="6" customWidth="1"/>
    <col min="13335" max="13335" width="11.42578125" style="6" customWidth="1"/>
    <col min="13336" max="13336" width="14.140625" style="6" customWidth="1"/>
    <col min="13337" max="13338" width="19.28515625" style="6" customWidth="1"/>
    <col min="13339" max="13339" width="9.140625" style="6"/>
    <col min="13340" max="13342" width="14.85546875" style="6" customWidth="1"/>
    <col min="13343" max="13343" width="16.7109375" style="6" customWidth="1"/>
    <col min="13344" max="13344" width="16.5703125" style="6" customWidth="1"/>
    <col min="13345" max="13345" width="16.7109375" style="6" customWidth="1"/>
    <col min="13346" max="13346" width="16.28515625" style="6" customWidth="1"/>
    <col min="13347" max="13347" width="11.85546875" style="6" customWidth="1"/>
    <col min="13348" max="13348" width="11.7109375" style="6" customWidth="1"/>
    <col min="13349" max="13349" width="10.85546875" style="6" customWidth="1"/>
    <col min="13350" max="13350" width="12" style="6" customWidth="1"/>
    <col min="13351" max="13351" width="14.7109375" style="6" customWidth="1"/>
    <col min="13352" max="13353" width="18.140625" style="6" customWidth="1"/>
    <col min="13354" max="13354" width="11.28515625" style="6" customWidth="1"/>
    <col min="13355" max="13355" width="9.140625" style="6"/>
    <col min="13356" max="13356" width="9.85546875" style="6" customWidth="1"/>
    <col min="13357" max="13359" width="12.7109375" style="6" customWidth="1"/>
    <col min="13360" max="13362" width="16.7109375" style="6" customWidth="1"/>
    <col min="13363" max="13396" width="19.140625" style="6" customWidth="1"/>
    <col min="13397" max="13408" width="18.140625" style="6" customWidth="1"/>
    <col min="13409" max="13589" width="9.140625" style="6"/>
    <col min="13590" max="13590" width="9.28515625" style="6" customWidth="1"/>
    <col min="13591" max="13591" width="11.42578125" style="6" customWidth="1"/>
    <col min="13592" max="13592" width="14.140625" style="6" customWidth="1"/>
    <col min="13593" max="13594" width="19.28515625" style="6" customWidth="1"/>
    <col min="13595" max="13595" width="9.140625" style="6"/>
    <col min="13596" max="13598" width="14.85546875" style="6" customWidth="1"/>
    <col min="13599" max="13599" width="16.7109375" style="6" customWidth="1"/>
    <col min="13600" max="13600" width="16.5703125" style="6" customWidth="1"/>
    <col min="13601" max="13601" width="16.7109375" style="6" customWidth="1"/>
    <col min="13602" max="13602" width="16.28515625" style="6" customWidth="1"/>
    <col min="13603" max="13603" width="11.85546875" style="6" customWidth="1"/>
    <col min="13604" max="13604" width="11.7109375" style="6" customWidth="1"/>
    <col min="13605" max="13605" width="10.85546875" style="6" customWidth="1"/>
    <col min="13606" max="13606" width="12" style="6" customWidth="1"/>
    <col min="13607" max="13607" width="14.7109375" style="6" customWidth="1"/>
    <col min="13608" max="13609" width="18.140625" style="6" customWidth="1"/>
    <col min="13610" max="13610" width="11.28515625" style="6" customWidth="1"/>
    <col min="13611" max="13611" width="9.140625" style="6"/>
    <col min="13612" max="13612" width="9.85546875" style="6" customWidth="1"/>
    <col min="13613" max="13615" width="12.7109375" style="6" customWidth="1"/>
    <col min="13616" max="13618" width="16.7109375" style="6" customWidth="1"/>
    <col min="13619" max="13652" width="19.140625" style="6" customWidth="1"/>
    <col min="13653" max="13664" width="18.140625" style="6" customWidth="1"/>
    <col min="13665" max="13845" width="9.140625" style="6"/>
    <col min="13846" max="13846" width="9.28515625" style="6" customWidth="1"/>
    <col min="13847" max="13847" width="11.42578125" style="6" customWidth="1"/>
    <col min="13848" max="13848" width="14.140625" style="6" customWidth="1"/>
    <col min="13849" max="13850" width="19.28515625" style="6" customWidth="1"/>
    <col min="13851" max="13851" width="9.140625" style="6"/>
    <col min="13852" max="13854" width="14.85546875" style="6" customWidth="1"/>
    <col min="13855" max="13855" width="16.7109375" style="6" customWidth="1"/>
    <col min="13856" max="13856" width="16.5703125" style="6" customWidth="1"/>
    <col min="13857" max="13857" width="16.7109375" style="6" customWidth="1"/>
    <col min="13858" max="13858" width="16.28515625" style="6" customWidth="1"/>
    <col min="13859" max="13859" width="11.85546875" style="6" customWidth="1"/>
    <col min="13860" max="13860" width="11.7109375" style="6" customWidth="1"/>
    <col min="13861" max="13861" width="10.85546875" style="6" customWidth="1"/>
    <col min="13862" max="13862" width="12" style="6" customWidth="1"/>
    <col min="13863" max="13863" width="14.7109375" style="6" customWidth="1"/>
    <col min="13864" max="13865" width="18.140625" style="6" customWidth="1"/>
    <col min="13866" max="13866" width="11.28515625" style="6" customWidth="1"/>
    <col min="13867" max="13867" width="9.140625" style="6"/>
    <col min="13868" max="13868" width="9.85546875" style="6" customWidth="1"/>
    <col min="13869" max="13871" width="12.7109375" style="6" customWidth="1"/>
    <col min="13872" max="13874" width="16.7109375" style="6" customWidth="1"/>
    <col min="13875" max="13908" width="19.140625" style="6" customWidth="1"/>
    <col min="13909" max="13920" width="18.140625" style="6" customWidth="1"/>
    <col min="13921" max="14101" width="9.140625" style="6"/>
    <col min="14102" max="14102" width="9.28515625" style="6" customWidth="1"/>
    <col min="14103" max="14103" width="11.42578125" style="6" customWidth="1"/>
    <col min="14104" max="14104" width="14.140625" style="6" customWidth="1"/>
    <col min="14105" max="14106" width="19.28515625" style="6" customWidth="1"/>
    <col min="14107" max="14107" width="9.140625" style="6"/>
    <col min="14108" max="14110" width="14.85546875" style="6" customWidth="1"/>
    <col min="14111" max="14111" width="16.7109375" style="6" customWidth="1"/>
    <col min="14112" max="14112" width="16.5703125" style="6" customWidth="1"/>
    <col min="14113" max="14113" width="16.7109375" style="6" customWidth="1"/>
    <col min="14114" max="14114" width="16.28515625" style="6" customWidth="1"/>
    <col min="14115" max="14115" width="11.85546875" style="6" customWidth="1"/>
    <col min="14116" max="14116" width="11.7109375" style="6" customWidth="1"/>
    <col min="14117" max="14117" width="10.85546875" style="6" customWidth="1"/>
    <col min="14118" max="14118" width="12" style="6" customWidth="1"/>
    <col min="14119" max="14119" width="14.7109375" style="6" customWidth="1"/>
    <col min="14120" max="14121" width="18.140625" style="6" customWidth="1"/>
    <col min="14122" max="14122" width="11.28515625" style="6" customWidth="1"/>
    <col min="14123" max="14123" width="9.140625" style="6"/>
    <col min="14124" max="14124" width="9.85546875" style="6" customWidth="1"/>
    <col min="14125" max="14127" width="12.7109375" style="6" customWidth="1"/>
    <col min="14128" max="14130" width="16.7109375" style="6" customWidth="1"/>
    <col min="14131" max="14164" width="19.140625" style="6" customWidth="1"/>
    <col min="14165" max="14176" width="18.140625" style="6" customWidth="1"/>
    <col min="14177" max="14357" width="9.140625" style="6"/>
    <col min="14358" max="14358" width="9.28515625" style="6" customWidth="1"/>
    <col min="14359" max="14359" width="11.42578125" style="6" customWidth="1"/>
    <col min="14360" max="14360" width="14.140625" style="6" customWidth="1"/>
    <col min="14361" max="14362" width="19.28515625" style="6" customWidth="1"/>
    <col min="14363" max="14363" width="9.140625" style="6"/>
    <col min="14364" max="14366" width="14.85546875" style="6" customWidth="1"/>
    <col min="14367" max="14367" width="16.7109375" style="6" customWidth="1"/>
    <col min="14368" max="14368" width="16.5703125" style="6" customWidth="1"/>
    <col min="14369" max="14369" width="16.7109375" style="6" customWidth="1"/>
    <col min="14370" max="14370" width="16.28515625" style="6" customWidth="1"/>
    <col min="14371" max="14371" width="11.85546875" style="6" customWidth="1"/>
    <col min="14372" max="14372" width="11.7109375" style="6" customWidth="1"/>
    <col min="14373" max="14373" width="10.85546875" style="6" customWidth="1"/>
    <col min="14374" max="14374" width="12" style="6" customWidth="1"/>
    <col min="14375" max="14375" width="14.7109375" style="6" customWidth="1"/>
    <col min="14376" max="14377" width="18.140625" style="6" customWidth="1"/>
    <col min="14378" max="14378" width="11.28515625" style="6" customWidth="1"/>
    <col min="14379" max="14379" width="9.140625" style="6"/>
    <col min="14380" max="14380" width="9.85546875" style="6" customWidth="1"/>
    <col min="14381" max="14383" width="12.7109375" style="6" customWidth="1"/>
    <col min="14384" max="14386" width="16.7109375" style="6" customWidth="1"/>
    <col min="14387" max="14420" width="19.140625" style="6" customWidth="1"/>
    <col min="14421" max="14432" width="18.140625" style="6" customWidth="1"/>
    <col min="14433" max="14613" width="9.140625" style="6"/>
    <col min="14614" max="14614" width="9.28515625" style="6" customWidth="1"/>
    <col min="14615" max="14615" width="11.42578125" style="6" customWidth="1"/>
    <col min="14616" max="14616" width="14.140625" style="6" customWidth="1"/>
    <col min="14617" max="14618" width="19.28515625" style="6" customWidth="1"/>
    <col min="14619" max="14619" width="9.140625" style="6"/>
    <col min="14620" max="14622" width="14.85546875" style="6" customWidth="1"/>
    <col min="14623" max="14623" width="16.7109375" style="6" customWidth="1"/>
    <col min="14624" max="14624" width="16.5703125" style="6" customWidth="1"/>
    <col min="14625" max="14625" width="16.7109375" style="6" customWidth="1"/>
    <col min="14626" max="14626" width="16.28515625" style="6" customWidth="1"/>
    <col min="14627" max="14627" width="11.85546875" style="6" customWidth="1"/>
    <col min="14628" max="14628" width="11.7109375" style="6" customWidth="1"/>
    <col min="14629" max="14629" width="10.85546875" style="6" customWidth="1"/>
    <col min="14630" max="14630" width="12" style="6" customWidth="1"/>
    <col min="14631" max="14631" width="14.7109375" style="6" customWidth="1"/>
    <col min="14632" max="14633" width="18.140625" style="6" customWidth="1"/>
    <col min="14634" max="14634" width="11.28515625" style="6" customWidth="1"/>
    <col min="14635" max="14635" width="9.140625" style="6"/>
    <col min="14636" max="14636" width="9.85546875" style="6" customWidth="1"/>
    <col min="14637" max="14639" width="12.7109375" style="6" customWidth="1"/>
    <col min="14640" max="14642" width="16.7109375" style="6" customWidth="1"/>
    <col min="14643" max="14676" width="19.140625" style="6" customWidth="1"/>
    <col min="14677" max="14688" width="18.140625" style="6" customWidth="1"/>
    <col min="14689" max="14869" width="9.140625" style="6"/>
    <col min="14870" max="14870" width="9.28515625" style="6" customWidth="1"/>
    <col min="14871" max="14871" width="11.42578125" style="6" customWidth="1"/>
    <col min="14872" max="14872" width="14.140625" style="6" customWidth="1"/>
    <col min="14873" max="14874" width="19.28515625" style="6" customWidth="1"/>
    <col min="14875" max="14875" width="9.140625" style="6"/>
    <col min="14876" max="14878" width="14.85546875" style="6" customWidth="1"/>
    <col min="14879" max="14879" width="16.7109375" style="6" customWidth="1"/>
    <col min="14880" max="14880" width="16.5703125" style="6" customWidth="1"/>
    <col min="14881" max="14881" width="16.7109375" style="6" customWidth="1"/>
    <col min="14882" max="14882" width="16.28515625" style="6" customWidth="1"/>
    <col min="14883" max="14883" width="11.85546875" style="6" customWidth="1"/>
    <col min="14884" max="14884" width="11.7109375" style="6" customWidth="1"/>
    <col min="14885" max="14885" width="10.85546875" style="6" customWidth="1"/>
    <col min="14886" max="14886" width="12" style="6" customWidth="1"/>
    <col min="14887" max="14887" width="14.7109375" style="6" customWidth="1"/>
    <col min="14888" max="14889" width="18.140625" style="6" customWidth="1"/>
    <col min="14890" max="14890" width="11.28515625" style="6" customWidth="1"/>
    <col min="14891" max="14891" width="9.140625" style="6"/>
    <col min="14892" max="14892" width="9.85546875" style="6" customWidth="1"/>
    <col min="14893" max="14895" width="12.7109375" style="6" customWidth="1"/>
    <col min="14896" max="14898" width="16.7109375" style="6" customWidth="1"/>
    <col min="14899" max="14932" width="19.140625" style="6" customWidth="1"/>
    <col min="14933" max="14944" width="18.140625" style="6" customWidth="1"/>
    <col min="14945" max="15125" width="9.140625" style="6"/>
    <col min="15126" max="15126" width="9.28515625" style="6" customWidth="1"/>
    <col min="15127" max="15127" width="11.42578125" style="6" customWidth="1"/>
    <col min="15128" max="15128" width="14.140625" style="6" customWidth="1"/>
    <col min="15129" max="15130" width="19.28515625" style="6" customWidth="1"/>
    <col min="15131" max="15131" width="9.140625" style="6"/>
    <col min="15132" max="15134" width="14.85546875" style="6" customWidth="1"/>
    <col min="15135" max="15135" width="16.7109375" style="6" customWidth="1"/>
    <col min="15136" max="15136" width="16.5703125" style="6" customWidth="1"/>
    <col min="15137" max="15137" width="16.7109375" style="6" customWidth="1"/>
    <col min="15138" max="15138" width="16.28515625" style="6" customWidth="1"/>
    <col min="15139" max="15139" width="11.85546875" style="6" customWidth="1"/>
    <col min="15140" max="15140" width="11.7109375" style="6" customWidth="1"/>
    <col min="15141" max="15141" width="10.85546875" style="6" customWidth="1"/>
    <col min="15142" max="15142" width="12" style="6" customWidth="1"/>
    <col min="15143" max="15143" width="14.7109375" style="6" customWidth="1"/>
    <col min="15144" max="15145" width="18.140625" style="6" customWidth="1"/>
    <col min="15146" max="15146" width="11.28515625" style="6" customWidth="1"/>
    <col min="15147" max="15147" width="9.140625" style="6"/>
    <col min="15148" max="15148" width="9.85546875" style="6" customWidth="1"/>
    <col min="15149" max="15151" width="12.7109375" style="6" customWidth="1"/>
    <col min="15152" max="15154" width="16.7109375" style="6" customWidth="1"/>
    <col min="15155" max="15188" width="19.140625" style="6" customWidth="1"/>
    <col min="15189" max="15200" width="18.140625" style="6" customWidth="1"/>
    <col min="15201" max="15381" width="9.140625" style="6"/>
    <col min="15382" max="15382" width="9.28515625" style="6" customWidth="1"/>
    <col min="15383" max="15383" width="11.42578125" style="6" customWidth="1"/>
    <col min="15384" max="15384" width="14.140625" style="6" customWidth="1"/>
    <col min="15385" max="15386" width="19.28515625" style="6" customWidth="1"/>
    <col min="15387" max="15387" width="9.140625" style="6"/>
    <col min="15388" max="15390" width="14.85546875" style="6" customWidth="1"/>
    <col min="15391" max="15391" width="16.7109375" style="6" customWidth="1"/>
    <col min="15392" max="15392" width="16.5703125" style="6" customWidth="1"/>
    <col min="15393" max="15393" width="16.7109375" style="6" customWidth="1"/>
    <col min="15394" max="15394" width="16.28515625" style="6" customWidth="1"/>
    <col min="15395" max="15395" width="11.85546875" style="6" customWidth="1"/>
    <col min="15396" max="15396" width="11.7109375" style="6" customWidth="1"/>
    <col min="15397" max="15397" width="10.85546875" style="6" customWidth="1"/>
    <col min="15398" max="15398" width="12" style="6" customWidth="1"/>
    <col min="15399" max="15399" width="14.7109375" style="6" customWidth="1"/>
    <col min="15400" max="15401" width="18.140625" style="6" customWidth="1"/>
    <col min="15402" max="15402" width="11.28515625" style="6" customWidth="1"/>
    <col min="15403" max="15403" width="9.140625" style="6"/>
    <col min="15404" max="15404" width="9.85546875" style="6" customWidth="1"/>
    <col min="15405" max="15407" width="12.7109375" style="6" customWidth="1"/>
    <col min="15408" max="15410" width="16.7109375" style="6" customWidth="1"/>
    <col min="15411" max="15444" width="19.140625" style="6" customWidth="1"/>
    <col min="15445" max="15456" width="18.140625" style="6" customWidth="1"/>
    <col min="15457" max="15637" width="9.140625" style="6"/>
    <col min="15638" max="15638" width="9.28515625" style="6" customWidth="1"/>
    <col min="15639" max="15639" width="11.42578125" style="6" customWidth="1"/>
    <col min="15640" max="15640" width="14.140625" style="6" customWidth="1"/>
    <col min="15641" max="15642" width="19.28515625" style="6" customWidth="1"/>
    <col min="15643" max="15643" width="9.140625" style="6"/>
    <col min="15644" max="15646" width="14.85546875" style="6" customWidth="1"/>
    <col min="15647" max="15647" width="16.7109375" style="6" customWidth="1"/>
    <col min="15648" max="15648" width="16.5703125" style="6" customWidth="1"/>
    <col min="15649" max="15649" width="16.7109375" style="6" customWidth="1"/>
    <col min="15650" max="15650" width="16.28515625" style="6" customWidth="1"/>
    <col min="15651" max="15651" width="11.85546875" style="6" customWidth="1"/>
    <col min="15652" max="15652" width="11.7109375" style="6" customWidth="1"/>
    <col min="15653" max="15653" width="10.85546875" style="6" customWidth="1"/>
    <col min="15654" max="15654" width="12" style="6" customWidth="1"/>
    <col min="15655" max="15655" width="14.7109375" style="6" customWidth="1"/>
    <col min="15656" max="15657" width="18.140625" style="6" customWidth="1"/>
    <col min="15658" max="15658" width="11.28515625" style="6" customWidth="1"/>
    <col min="15659" max="15659" width="9.140625" style="6"/>
    <col min="15660" max="15660" width="9.85546875" style="6" customWidth="1"/>
    <col min="15661" max="15663" width="12.7109375" style="6" customWidth="1"/>
    <col min="15664" max="15666" width="16.7109375" style="6" customWidth="1"/>
    <col min="15667" max="15700" width="19.140625" style="6" customWidth="1"/>
    <col min="15701" max="15712" width="18.140625" style="6" customWidth="1"/>
    <col min="15713" max="15893" width="9.140625" style="6"/>
    <col min="15894" max="15894" width="9.28515625" style="6" customWidth="1"/>
    <col min="15895" max="15895" width="11.42578125" style="6" customWidth="1"/>
    <col min="15896" max="15896" width="14.140625" style="6" customWidth="1"/>
    <col min="15897" max="15898" width="19.28515625" style="6" customWidth="1"/>
    <col min="15899" max="15899" width="9.140625" style="6"/>
    <col min="15900" max="15902" width="14.85546875" style="6" customWidth="1"/>
    <col min="15903" max="15903" width="16.7109375" style="6" customWidth="1"/>
    <col min="15904" max="15904" width="16.5703125" style="6" customWidth="1"/>
    <col min="15905" max="15905" width="16.7109375" style="6" customWidth="1"/>
    <col min="15906" max="15906" width="16.28515625" style="6" customWidth="1"/>
    <col min="15907" max="15907" width="11.85546875" style="6" customWidth="1"/>
    <col min="15908" max="15908" width="11.7109375" style="6" customWidth="1"/>
    <col min="15909" max="15909" width="10.85546875" style="6" customWidth="1"/>
    <col min="15910" max="15910" width="12" style="6" customWidth="1"/>
    <col min="15911" max="15911" width="14.7109375" style="6" customWidth="1"/>
    <col min="15912" max="15913" width="18.140625" style="6" customWidth="1"/>
    <col min="15914" max="15914" width="11.28515625" style="6" customWidth="1"/>
    <col min="15915" max="15915" width="9.140625" style="6"/>
    <col min="15916" max="15916" width="9.85546875" style="6" customWidth="1"/>
    <col min="15917" max="15919" width="12.7109375" style="6" customWidth="1"/>
    <col min="15920" max="15922" width="16.7109375" style="6" customWidth="1"/>
    <col min="15923" max="15956" width="19.140625" style="6" customWidth="1"/>
    <col min="15957" max="15968" width="18.140625" style="6" customWidth="1"/>
    <col min="15969" max="16384" width="9.140625" style="6"/>
  </cols>
  <sheetData>
    <row r="1" spans="1:16" s="2" customFormat="1" ht="38.25" customHeight="1" x14ac:dyDescent="0.3">
      <c r="A1" s="11"/>
      <c r="B1" s="17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2"/>
      <c r="M1" s="12"/>
      <c r="O1" s="4"/>
    </row>
    <row r="2" spans="1:16" s="7" customFormat="1" ht="7.5" customHeight="1" x14ac:dyDescent="0.25">
      <c r="A2" s="11"/>
      <c r="B2" s="13"/>
      <c r="J2" s="10"/>
      <c r="K2" s="8"/>
      <c r="L2" s="8"/>
      <c r="M2" s="8"/>
      <c r="O2" s="9"/>
    </row>
    <row r="3" spans="1:16" s="7" customFormat="1" ht="7.5" hidden="1" customHeight="1" x14ac:dyDescent="0.25">
      <c r="A3" s="2"/>
      <c r="B3" s="13"/>
      <c r="J3" s="10"/>
      <c r="K3" s="8"/>
      <c r="L3" s="8"/>
      <c r="M3" s="8"/>
      <c r="O3" s="9"/>
    </row>
    <row r="4" spans="1:16" s="7" customFormat="1" ht="7.5" hidden="1" customHeight="1" x14ac:dyDescent="0.25">
      <c r="A4" s="2"/>
      <c r="B4" s="13"/>
      <c r="J4" s="10"/>
      <c r="K4" s="8"/>
      <c r="L4" s="8"/>
      <c r="M4" s="8"/>
      <c r="O4" s="9"/>
    </row>
    <row r="5" spans="1:16" s="7" customFormat="1" ht="7.5" hidden="1" customHeight="1" x14ac:dyDescent="0.25">
      <c r="A5" s="2"/>
      <c r="B5" s="13"/>
      <c r="J5" s="10"/>
      <c r="K5" s="8"/>
      <c r="L5" s="8"/>
      <c r="M5" s="8"/>
      <c r="O5" s="9"/>
    </row>
    <row r="6" spans="1:16" s="7" customFormat="1" ht="7.5" hidden="1" customHeight="1" x14ac:dyDescent="0.25">
      <c r="A6" s="2"/>
      <c r="B6" s="13"/>
      <c r="J6" s="10"/>
      <c r="K6" s="8"/>
      <c r="L6" s="8"/>
      <c r="M6" s="8"/>
      <c r="O6" s="9"/>
    </row>
    <row r="7" spans="1:16" s="7" customFormat="1" ht="7.5" hidden="1" customHeight="1" x14ac:dyDescent="0.25">
      <c r="A7" s="2"/>
      <c r="B7" s="13"/>
      <c r="J7" s="10"/>
      <c r="K7" s="8"/>
      <c r="L7" s="8"/>
      <c r="M7" s="8"/>
      <c r="O7" s="9"/>
    </row>
    <row r="8" spans="1:16" s="2" customFormat="1" ht="15" customHeight="1" x14ac:dyDescent="0.2">
      <c r="A8" s="201" t="s">
        <v>4</v>
      </c>
      <c r="B8" s="202" t="s">
        <v>5</v>
      </c>
      <c r="C8" s="202" t="s">
        <v>6</v>
      </c>
      <c r="D8" s="202" t="s">
        <v>7</v>
      </c>
      <c r="E8" s="202" t="s">
        <v>28</v>
      </c>
      <c r="F8" s="202" t="s">
        <v>0</v>
      </c>
      <c r="G8" s="202" t="s">
        <v>8</v>
      </c>
      <c r="H8" s="202" t="s">
        <v>1</v>
      </c>
      <c r="I8" s="202" t="s">
        <v>9</v>
      </c>
      <c r="J8" s="202" t="s">
        <v>10</v>
      </c>
      <c r="K8" s="204" t="s">
        <v>16</v>
      </c>
      <c r="L8" s="202" t="s">
        <v>11</v>
      </c>
      <c r="M8" s="202" t="s">
        <v>12</v>
      </c>
      <c r="N8" s="202" t="s">
        <v>17</v>
      </c>
      <c r="O8" s="202" t="s">
        <v>2</v>
      </c>
      <c r="P8" s="202" t="s">
        <v>3</v>
      </c>
    </row>
    <row r="9" spans="1:16" s="2" customFormat="1" ht="115.5" customHeight="1" x14ac:dyDescent="0.2">
      <c r="A9" s="201"/>
      <c r="B9" s="206"/>
      <c r="C9" s="206"/>
      <c r="D9" s="203"/>
      <c r="E9" s="203"/>
      <c r="F9" s="203"/>
      <c r="G9" s="203"/>
      <c r="H9" s="203"/>
      <c r="I9" s="206"/>
      <c r="J9" s="203"/>
      <c r="K9" s="205"/>
      <c r="L9" s="206"/>
      <c r="M9" s="206"/>
      <c r="N9" s="206"/>
      <c r="O9" s="206"/>
      <c r="P9" s="206"/>
    </row>
    <row r="10" spans="1:16" ht="15.75" x14ac:dyDescent="0.2">
      <c r="A10" s="19">
        <v>1</v>
      </c>
      <c r="B10" s="20">
        <v>2</v>
      </c>
      <c r="C10" s="19">
        <v>3</v>
      </c>
      <c r="D10" s="20">
        <v>4</v>
      </c>
      <c r="E10" s="19">
        <v>5</v>
      </c>
      <c r="F10" s="20">
        <v>6</v>
      </c>
      <c r="G10" s="19">
        <v>7</v>
      </c>
      <c r="H10" s="20">
        <v>8</v>
      </c>
      <c r="I10" s="19">
        <v>9</v>
      </c>
      <c r="J10" s="20">
        <v>10</v>
      </c>
      <c r="K10" s="19">
        <v>11</v>
      </c>
      <c r="L10" s="20">
        <v>12</v>
      </c>
      <c r="M10" s="19">
        <v>13</v>
      </c>
      <c r="N10" s="20">
        <v>14</v>
      </c>
      <c r="O10" s="19">
        <v>15</v>
      </c>
      <c r="P10" s="20">
        <v>16</v>
      </c>
    </row>
    <row r="11" spans="1:16" s="3" customFormat="1" ht="60" customHeight="1" x14ac:dyDescent="0.2">
      <c r="A11" s="21">
        <v>1</v>
      </c>
      <c r="B11" s="22"/>
      <c r="C11" s="22"/>
      <c r="D11" s="22"/>
      <c r="E11" s="22"/>
      <c r="F11" s="23"/>
      <c r="G11" s="24"/>
      <c r="H11" s="22"/>
      <c r="I11" s="22"/>
      <c r="J11" s="25"/>
      <c r="K11" s="26"/>
      <c r="L11" s="27"/>
      <c r="M11" s="28"/>
      <c r="N11" s="22"/>
      <c r="O11" s="24"/>
      <c r="P11" s="24"/>
    </row>
    <row r="12" spans="1:16" s="3" customFormat="1" ht="60" customHeight="1" x14ac:dyDescent="0.2">
      <c r="A12" s="21">
        <v>2</v>
      </c>
      <c r="B12" s="22"/>
      <c r="C12" s="22"/>
      <c r="D12" s="22"/>
      <c r="E12" s="22"/>
      <c r="F12" s="23"/>
      <c r="G12" s="24"/>
      <c r="H12" s="22"/>
      <c r="I12" s="22"/>
      <c r="J12" s="25"/>
      <c r="K12" s="26"/>
      <c r="L12" s="27"/>
      <c r="M12" s="28"/>
      <c r="N12" s="22"/>
      <c r="O12" s="24"/>
      <c r="P12" s="24"/>
    </row>
    <row r="13" spans="1:16" s="2" customFormat="1" ht="60" customHeight="1" x14ac:dyDescent="0.2">
      <c r="A13" s="21">
        <v>3</v>
      </c>
      <c r="B13" s="22"/>
      <c r="C13" s="22"/>
      <c r="D13" s="22"/>
      <c r="E13" s="22"/>
      <c r="F13" s="23"/>
      <c r="G13" s="24"/>
      <c r="H13" s="22"/>
      <c r="I13" s="22"/>
      <c r="J13" s="25"/>
      <c r="K13" s="26"/>
      <c r="L13" s="27"/>
      <c r="M13" s="28"/>
      <c r="N13" s="22"/>
      <c r="O13" s="24"/>
      <c r="P13" s="24"/>
    </row>
    <row r="14" spans="1:16" ht="12.75" x14ac:dyDescent="0.2">
      <c r="A14" s="5"/>
      <c r="B14" s="5"/>
      <c r="C14" s="5"/>
      <c r="D14" s="5"/>
      <c r="E14" s="5"/>
      <c r="F14" s="5"/>
      <c r="G14" s="5"/>
      <c r="H14" s="5"/>
      <c r="I14" s="5"/>
      <c r="J14" s="30"/>
      <c r="K14" s="31"/>
      <c r="L14" s="30"/>
      <c r="M14" s="30"/>
      <c r="N14" s="30"/>
      <c r="O14" s="30"/>
      <c r="P14" s="30"/>
    </row>
    <row r="15" spans="1:16" ht="15.75" x14ac:dyDescent="0.25">
      <c r="B15" s="29" t="s">
        <v>25</v>
      </c>
      <c r="C15" s="2"/>
      <c r="D15" s="2"/>
      <c r="F15" s="2"/>
      <c r="G15" s="2"/>
      <c r="H15" s="2"/>
      <c r="I15" s="2"/>
      <c r="J15" s="32"/>
      <c r="K15" s="33"/>
      <c r="L15" s="32"/>
      <c r="M15" s="32"/>
      <c r="N15" s="2"/>
      <c r="O15" s="4"/>
      <c r="P15" s="2"/>
    </row>
    <row r="16" spans="1:16" ht="12.75" x14ac:dyDescent="0.2">
      <c r="A16" s="2"/>
      <c r="B16" s="2"/>
      <c r="C16" s="2"/>
      <c r="D16" s="2"/>
      <c r="F16" s="2"/>
      <c r="G16" s="2"/>
      <c r="H16" s="2"/>
      <c r="I16" s="2"/>
      <c r="J16" s="32"/>
      <c r="K16" s="33"/>
      <c r="L16" s="32"/>
      <c r="M16" s="32"/>
      <c r="N16" s="2"/>
      <c r="O16" s="4"/>
      <c r="P16" s="2"/>
    </row>
    <row r="17" spans="1:16" ht="19.5" x14ac:dyDescent="0.35">
      <c r="A17" s="35" t="s">
        <v>18</v>
      </c>
      <c r="B17" s="36"/>
      <c r="C17" s="34"/>
      <c r="D17" s="2"/>
      <c r="F17" s="2"/>
      <c r="G17" s="2"/>
      <c r="H17" s="2"/>
      <c r="I17" s="2"/>
      <c r="J17" s="32"/>
      <c r="K17" s="33"/>
      <c r="L17" s="32"/>
      <c r="M17" s="32"/>
      <c r="N17" s="2"/>
      <c r="O17" s="4"/>
      <c r="P17" s="2"/>
    </row>
    <row r="18" spans="1:16" ht="12.75" x14ac:dyDescent="0.2">
      <c r="A18" s="201" t="s">
        <v>4</v>
      </c>
      <c r="B18" s="202" t="s">
        <v>5</v>
      </c>
      <c r="C18" s="202" t="s">
        <v>6</v>
      </c>
      <c r="D18" s="202" t="s">
        <v>7</v>
      </c>
      <c r="E18" s="202" t="s">
        <v>29</v>
      </c>
      <c r="F18" s="202" t="s">
        <v>0</v>
      </c>
      <c r="G18" s="202" t="s">
        <v>8</v>
      </c>
      <c r="H18" s="202" t="s">
        <v>1</v>
      </c>
      <c r="I18" s="202" t="s">
        <v>9</v>
      </c>
      <c r="J18" s="202" t="s">
        <v>10</v>
      </c>
      <c r="K18" s="204" t="s">
        <v>16</v>
      </c>
      <c r="L18" s="202" t="s">
        <v>11</v>
      </c>
      <c r="M18" s="202" t="s">
        <v>12</v>
      </c>
      <c r="N18" s="202" t="s">
        <v>17</v>
      </c>
      <c r="O18" s="202" t="s">
        <v>2</v>
      </c>
      <c r="P18" s="202" t="s">
        <v>3</v>
      </c>
    </row>
    <row r="19" spans="1:16" ht="135.75" customHeight="1" x14ac:dyDescent="0.2">
      <c r="A19" s="201"/>
      <c r="B19" s="206"/>
      <c r="C19" s="206"/>
      <c r="D19" s="203"/>
      <c r="E19" s="203"/>
      <c r="F19" s="203"/>
      <c r="G19" s="203"/>
      <c r="H19" s="203"/>
      <c r="I19" s="206"/>
      <c r="J19" s="203"/>
      <c r="K19" s="205"/>
      <c r="L19" s="206"/>
      <c r="M19" s="206"/>
      <c r="N19" s="206"/>
      <c r="O19" s="206"/>
      <c r="P19" s="206"/>
    </row>
    <row r="20" spans="1:16" ht="22.5" customHeight="1" x14ac:dyDescent="0.2">
      <c r="A20" s="19">
        <v>1</v>
      </c>
      <c r="B20" s="20">
        <v>2</v>
      </c>
      <c r="C20" s="19">
        <v>3</v>
      </c>
      <c r="D20" s="20">
        <v>4</v>
      </c>
      <c r="E20" s="19">
        <v>5</v>
      </c>
      <c r="F20" s="20">
        <v>6</v>
      </c>
      <c r="G20" s="19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19">
        <v>15</v>
      </c>
      <c r="P20" s="20">
        <v>16</v>
      </c>
    </row>
    <row r="21" spans="1:16" ht="94.5" x14ac:dyDescent="0.2">
      <c r="A21" s="21">
        <v>1</v>
      </c>
      <c r="B21" s="22" t="s">
        <v>19</v>
      </c>
      <c r="C21" s="22" t="s">
        <v>20</v>
      </c>
      <c r="D21" s="22" t="s">
        <v>21</v>
      </c>
      <c r="E21" s="22" t="s">
        <v>30</v>
      </c>
      <c r="F21" s="23" t="s">
        <v>26</v>
      </c>
      <c r="G21" s="23" t="s">
        <v>22</v>
      </c>
      <c r="H21" s="22" t="s">
        <v>23</v>
      </c>
      <c r="I21" s="22" t="s">
        <v>14</v>
      </c>
      <c r="J21" s="25" t="s">
        <v>15</v>
      </c>
      <c r="K21" s="26">
        <v>600</v>
      </c>
      <c r="L21" s="27">
        <f>J21*K21</f>
        <v>3000</v>
      </c>
      <c r="M21" s="28">
        <f>L21*1.12</f>
        <v>3360.0000000000005</v>
      </c>
      <c r="N21" s="22"/>
      <c r="O21" s="24" t="s">
        <v>24</v>
      </c>
      <c r="P21" s="24" t="s">
        <v>13</v>
      </c>
    </row>
    <row r="22" spans="1:16" ht="102" customHeight="1" x14ac:dyDescent="0.25">
      <c r="A22" s="6"/>
      <c r="B22" s="18"/>
    </row>
    <row r="25" spans="1:16" ht="12.75" customHeight="1" x14ac:dyDescent="0.25"/>
    <row r="26" spans="1:16" ht="18.75" x14ac:dyDescent="0.3">
      <c r="C26" s="1"/>
      <c r="D26" s="1"/>
    </row>
    <row r="27" spans="1:16" ht="18.75" x14ac:dyDescent="0.3">
      <c r="B27" s="1"/>
      <c r="C27" s="1"/>
      <c r="D27" s="1"/>
    </row>
  </sheetData>
  <autoFilter ref="A10:WWR14" xr:uid="{00000000-0009-0000-0000-000000000000}"/>
  <mergeCells count="32">
    <mergeCell ref="O18:O19"/>
    <mergeCell ref="P18:P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P8:P9"/>
    <mergeCell ref="B8:B9"/>
    <mergeCell ref="L8:L9"/>
    <mergeCell ref="M8:M9"/>
    <mergeCell ref="N8:N9"/>
    <mergeCell ref="O8:O9"/>
    <mergeCell ref="A8:A9"/>
    <mergeCell ref="F8:F9"/>
    <mergeCell ref="D8:D9"/>
    <mergeCell ref="E8:E9"/>
    <mergeCell ref="K8:K9"/>
    <mergeCell ref="G8:G9"/>
    <mergeCell ref="H8:H9"/>
    <mergeCell ref="C8:C9"/>
    <mergeCell ref="I8:I9"/>
    <mergeCell ref="J8:J9"/>
  </mergeCells>
  <pageMargins left="0.31496062992125984" right="0.11811023622047245" top="1.1023622047244095" bottom="0.15748031496062992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5"/>
  <sheetViews>
    <sheetView tabSelected="1" view="pageBreakPreview" topLeftCell="A139" zoomScale="70" zoomScaleNormal="70" zoomScaleSheetLayoutView="70" zoomScalePageLayoutView="80" workbookViewId="0">
      <selection activeCell="Y141" sqref="Y141"/>
    </sheetView>
  </sheetViews>
  <sheetFormatPr defaultRowHeight="15.75" x14ac:dyDescent="0.25"/>
  <cols>
    <col min="1" max="1" width="6.5703125" style="41" customWidth="1"/>
    <col min="2" max="2" width="45.7109375" style="40" customWidth="1"/>
    <col min="3" max="3" width="15.140625" style="43" customWidth="1"/>
    <col min="4" max="4" width="12.28515625" style="38" customWidth="1"/>
    <col min="5" max="5" width="29.140625" style="43" customWidth="1"/>
    <col min="6" max="7" width="9.7109375" style="42" customWidth="1"/>
    <col min="8" max="8" width="17.42578125" style="44" customWidth="1"/>
    <col min="9" max="9" width="20.85546875" style="44" customWidth="1"/>
    <col min="10" max="10" width="16.42578125" style="47" customWidth="1"/>
    <col min="11" max="11" width="11.7109375" style="46" customWidth="1"/>
    <col min="12" max="57" width="9.140625" style="38"/>
    <col min="58" max="58" width="9.28515625" style="38" customWidth="1"/>
    <col min="59" max="59" width="11.42578125" style="38" customWidth="1"/>
    <col min="60" max="60" width="14.140625" style="38" customWidth="1"/>
    <col min="61" max="62" width="19.28515625" style="38" customWidth="1"/>
    <col min="63" max="63" width="9.140625" style="38"/>
    <col min="64" max="66" width="14.85546875" style="38" customWidth="1"/>
    <col min="67" max="67" width="16.7109375" style="38" customWidth="1"/>
    <col min="68" max="68" width="16.5703125" style="38" customWidth="1"/>
    <col min="69" max="69" width="16.7109375" style="38" customWidth="1"/>
    <col min="70" max="70" width="16.28515625" style="38" customWidth="1"/>
    <col min="71" max="71" width="11.85546875" style="38" customWidth="1"/>
    <col min="72" max="72" width="11.7109375" style="38" customWidth="1"/>
    <col min="73" max="73" width="10.85546875" style="38" customWidth="1"/>
    <col min="74" max="74" width="12" style="38" customWidth="1"/>
    <col min="75" max="75" width="14.7109375" style="38" customWidth="1"/>
    <col min="76" max="77" width="18.140625" style="38" customWidth="1"/>
    <col min="78" max="78" width="11.28515625" style="38" customWidth="1"/>
    <col min="79" max="79" width="9.140625" style="38"/>
    <col min="80" max="80" width="9.85546875" style="38" customWidth="1"/>
    <col min="81" max="83" width="12.7109375" style="38" customWidth="1"/>
    <col min="84" max="86" width="16.7109375" style="38" customWidth="1"/>
    <col min="87" max="120" width="19.140625" style="38" customWidth="1"/>
    <col min="121" max="132" width="18.140625" style="38" customWidth="1"/>
    <col min="133" max="313" width="9.140625" style="38"/>
    <col min="314" max="314" width="9.28515625" style="38" customWidth="1"/>
    <col min="315" max="315" width="11.42578125" style="38" customWidth="1"/>
    <col min="316" max="316" width="14.140625" style="38" customWidth="1"/>
    <col min="317" max="318" width="19.28515625" style="38" customWidth="1"/>
    <col min="319" max="319" width="9.140625" style="38"/>
    <col min="320" max="322" width="14.85546875" style="38" customWidth="1"/>
    <col min="323" max="323" width="16.7109375" style="38" customWidth="1"/>
    <col min="324" max="324" width="16.5703125" style="38" customWidth="1"/>
    <col min="325" max="325" width="16.7109375" style="38" customWidth="1"/>
    <col min="326" max="326" width="16.28515625" style="38" customWidth="1"/>
    <col min="327" max="327" width="11.85546875" style="38" customWidth="1"/>
    <col min="328" max="328" width="11.7109375" style="38" customWidth="1"/>
    <col min="329" max="329" width="10.85546875" style="38" customWidth="1"/>
    <col min="330" max="330" width="12" style="38" customWidth="1"/>
    <col min="331" max="331" width="14.7109375" style="38" customWidth="1"/>
    <col min="332" max="333" width="18.140625" style="38" customWidth="1"/>
    <col min="334" max="334" width="11.28515625" style="38" customWidth="1"/>
    <col min="335" max="335" width="9.140625" style="38"/>
    <col min="336" max="336" width="9.85546875" style="38" customWidth="1"/>
    <col min="337" max="339" width="12.7109375" style="38" customWidth="1"/>
    <col min="340" max="342" width="16.7109375" style="38" customWidth="1"/>
    <col min="343" max="376" width="19.140625" style="38" customWidth="1"/>
    <col min="377" max="388" width="18.140625" style="38" customWidth="1"/>
    <col min="389" max="569" width="9.140625" style="38"/>
    <col min="570" max="570" width="9.28515625" style="38" customWidth="1"/>
    <col min="571" max="571" width="11.42578125" style="38" customWidth="1"/>
    <col min="572" max="572" width="14.140625" style="38" customWidth="1"/>
    <col min="573" max="574" width="19.28515625" style="38" customWidth="1"/>
    <col min="575" max="575" width="9.140625" style="38"/>
    <col min="576" max="578" width="14.85546875" style="38" customWidth="1"/>
    <col min="579" max="579" width="16.7109375" style="38" customWidth="1"/>
    <col min="580" max="580" width="16.5703125" style="38" customWidth="1"/>
    <col min="581" max="581" width="16.7109375" style="38" customWidth="1"/>
    <col min="582" max="582" width="16.28515625" style="38" customWidth="1"/>
    <col min="583" max="583" width="11.85546875" style="38" customWidth="1"/>
    <col min="584" max="584" width="11.7109375" style="38" customWidth="1"/>
    <col min="585" max="585" width="10.85546875" style="38" customWidth="1"/>
    <col min="586" max="586" width="12" style="38" customWidth="1"/>
    <col min="587" max="587" width="14.7109375" style="38" customWidth="1"/>
    <col min="588" max="589" width="18.140625" style="38" customWidth="1"/>
    <col min="590" max="590" width="11.28515625" style="38" customWidth="1"/>
    <col min="591" max="591" width="9.140625" style="38"/>
    <col min="592" max="592" width="9.85546875" style="38" customWidth="1"/>
    <col min="593" max="595" width="12.7109375" style="38" customWidth="1"/>
    <col min="596" max="598" width="16.7109375" style="38" customWidth="1"/>
    <col min="599" max="632" width="19.140625" style="38" customWidth="1"/>
    <col min="633" max="644" width="18.140625" style="38" customWidth="1"/>
    <col min="645" max="825" width="9.140625" style="38"/>
    <col min="826" max="826" width="9.28515625" style="38" customWidth="1"/>
    <col min="827" max="827" width="11.42578125" style="38" customWidth="1"/>
    <col min="828" max="828" width="14.140625" style="38" customWidth="1"/>
    <col min="829" max="830" width="19.28515625" style="38" customWidth="1"/>
    <col min="831" max="831" width="9.140625" style="38"/>
    <col min="832" max="834" width="14.85546875" style="38" customWidth="1"/>
    <col min="835" max="835" width="16.7109375" style="38" customWidth="1"/>
    <col min="836" max="836" width="16.5703125" style="38" customWidth="1"/>
    <col min="837" max="837" width="16.7109375" style="38" customWidth="1"/>
    <col min="838" max="838" width="16.28515625" style="38" customWidth="1"/>
    <col min="839" max="839" width="11.85546875" style="38" customWidth="1"/>
    <col min="840" max="840" width="11.7109375" style="38" customWidth="1"/>
    <col min="841" max="841" width="10.85546875" style="38" customWidth="1"/>
    <col min="842" max="842" width="12" style="38" customWidth="1"/>
    <col min="843" max="843" width="14.7109375" style="38" customWidth="1"/>
    <col min="844" max="845" width="18.140625" style="38" customWidth="1"/>
    <col min="846" max="846" width="11.28515625" style="38" customWidth="1"/>
    <col min="847" max="847" width="9.140625" style="38"/>
    <col min="848" max="848" width="9.85546875" style="38" customWidth="1"/>
    <col min="849" max="851" width="12.7109375" style="38" customWidth="1"/>
    <col min="852" max="854" width="16.7109375" style="38" customWidth="1"/>
    <col min="855" max="888" width="19.140625" style="38" customWidth="1"/>
    <col min="889" max="900" width="18.140625" style="38" customWidth="1"/>
    <col min="901" max="1081" width="9.140625" style="38"/>
    <col min="1082" max="1082" width="9.28515625" style="38" customWidth="1"/>
    <col min="1083" max="1083" width="11.42578125" style="38" customWidth="1"/>
    <col min="1084" max="1084" width="14.140625" style="38" customWidth="1"/>
    <col min="1085" max="1086" width="19.28515625" style="38" customWidth="1"/>
    <col min="1087" max="1087" width="9.140625" style="38"/>
    <col min="1088" max="1090" width="14.85546875" style="38" customWidth="1"/>
    <col min="1091" max="1091" width="16.7109375" style="38" customWidth="1"/>
    <col min="1092" max="1092" width="16.5703125" style="38" customWidth="1"/>
    <col min="1093" max="1093" width="16.7109375" style="38" customWidth="1"/>
    <col min="1094" max="1094" width="16.28515625" style="38" customWidth="1"/>
    <col min="1095" max="1095" width="11.85546875" style="38" customWidth="1"/>
    <col min="1096" max="1096" width="11.7109375" style="38" customWidth="1"/>
    <col min="1097" max="1097" width="10.85546875" style="38" customWidth="1"/>
    <col min="1098" max="1098" width="12" style="38" customWidth="1"/>
    <col min="1099" max="1099" width="14.7109375" style="38" customWidth="1"/>
    <col min="1100" max="1101" width="18.140625" style="38" customWidth="1"/>
    <col min="1102" max="1102" width="11.28515625" style="38" customWidth="1"/>
    <col min="1103" max="1103" width="9.140625" style="38"/>
    <col min="1104" max="1104" width="9.85546875" style="38" customWidth="1"/>
    <col min="1105" max="1107" width="12.7109375" style="38" customWidth="1"/>
    <col min="1108" max="1110" width="16.7109375" style="38" customWidth="1"/>
    <col min="1111" max="1144" width="19.140625" style="38" customWidth="1"/>
    <col min="1145" max="1156" width="18.140625" style="38" customWidth="1"/>
    <col min="1157" max="1337" width="9.140625" style="38"/>
    <col min="1338" max="1338" width="9.28515625" style="38" customWidth="1"/>
    <col min="1339" max="1339" width="11.42578125" style="38" customWidth="1"/>
    <col min="1340" max="1340" width="14.140625" style="38" customWidth="1"/>
    <col min="1341" max="1342" width="19.28515625" style="38" customWidth="1"/>
    <col min="1343" max="1343" width="9.140625" style="38"/>
    <col min="1344" max="1346" width="14.85546875" style="38" customWidth="1"/>
    <col min="1347" max="1347" width="16.7109375" style="38" customWidth="1"/>
    <col min="1348" max="1348" width="16.5703125" style="38" customWidth="1"/>
    <col min="1349" max="1349" width="16.7109375" style="38" customWidth="1"/>
    <col min="1350" max="1350" width="16.28515625" style="38" customWidth="1"/>
    <col min="1351" max="1351" width="11.85546875" style="38" customWidth="1"/>
    <col min="1352" max="1352" width="11.7109375" style="38" customWidth="1"/>
    <col min="1353" max="1353" width="10.85546875" style="38" customWidth="1"/>
    <col min="1354" max="1354" width="12" style="38" customWidth="1"/>
    <col min="1355" max="1355" width="14.7109375" style="38" customWidth="1"/>
    <col min="1356" max="1357" width="18.140625" style="38" customWidth="1"/>
    <col min="1358" max="1358" width="11.28515625" style="38" customWidth="1"/>
    <col min="1359" max="1359" width="9.140625" style="38"/>
    <col min="1360" max="1360" width="9.85546875" style="38" customWidth="1"/>
    <col min="1361" max="1363" width="12.7109375" style="38" customWidth="1"/>
    <col min="1364" max="1366" width="16.7109375" style="38" customWidth="1"/>
    <col min="1367" max="1400" width="19.140625" style="38" customWidth="1"/>
    <col min="1401" max="1412" width="18.140625" style="38" customWidth="1"/>
    <col min="1413" max="1593" width="9.140625" style="38"/>
    <col min="1594" max="1594" width="9.28515625" style="38" customWidth="1"/>
    <col min="1595" max="1595" width="11.42578125" style="38" customWidth="1"/>
    <col min="1596" max="1596" width="14.140625" style="38" customWidth="1"/>
    <col min="1597" max="1598" width="19.28515625" style="38" customWidth="1"/>
    <col min="1599" max="1599" width="9.140625" style="38"/>
    <col min="1600" max="1602" width="14.85546875" style="38" customWidth="1"/>
    <col min="1603" max="1603" width="16.7109375" style="38" customWidth="1"/>
    <col min="1604" max="1604" width="16.5703125" style="38" customWidth="1"/>
    <col min="1605" max="1605" width="16.7109375" style="38" customWidth="1"/>
    <col min="1606" max="1606" width="16.28515625" style="38" customWidth="1"/>
    <col min="1607" max="1607" width="11.85546875" style="38" customWidth="1"/>
    <col min="1608" max="1608" width="11.7109375" style="38" customWidth="1"/>
    <col min="1609" max="1609" width="10.85546875" style="38" customWidth="1"/>
    <col min="1610" max="1610" width="12" style="38" customWidth="1"/>
    <col min="1611" max="1611" width="14.7109375" style="38" customWidth="1"/>
    <col min="1612" max="1613" width="18.140625" style="38" customWidth="1"/>
    <col min="1614" max="1614" width="11.28515625" style="38" customWidth="1"/>
    <col min="1615" max="1615" width="9.140625" style="38"/>
    <col min="1616" max="1616" width="9.85546875" style="38" customWidth="1"/>
    <col min="1617" max="1619" width="12.7109375" style="38" customWidth="1"/>
    <col min="1620" max="1622" width="16.7109375" style="38" customWidth="1"/>
    <col min="1623" max="1656" width="19.140625" style="38" customWidth="1"/>
    <col min="1657" max="1668" width="18.140625" style="38" customWidth="1"/>
    <col min="1669" max="1849" width="9.140625" style="38"/>
    <col min="1850" max="1850" width="9.28515625" style="38" customWidth="1"/>
    <col min="1851" max="1851" width="11.42578125" style="38" customWidth="1"/>
    <col min="1852" max="1852" width="14.140625" style="38" customWidth="1"/>
    <col min="1853" max="1854" width="19.28515625" style="38" customWidth="1"/>
    <col min="1855" max="1855" width="9.140625" style="38"/>
    <col min="1856" max="1858" width="14.85546875" style="38" customWidth="1"/>
    <col min="1859" max="1859" width="16.7109375" style="38" customWidth="1"/>
    <col min="1860" max="1860" width="16.5703125" style="38" customWidth="1"/>
    <col min="1861" max="1861" width="16.7109375" style="38" customWidth="1"/>
    <col min="1862" max="1862" width="16.28515625" style="38" customWidth="1"/>
    <col min="1863" max="1863" width="11.85546875" style="38" customWidth="1"/>
    <col min="1864" max="1864" width="11.7109375" style="38" customWidth="1"/>
    <col min="1865" max="1865" width="10.85546875" style="38" customWidth="1"/>
    <col min="1866" max="1866" width="12" style="38" customWidth="1"/>
    <col min="1867" max="1867" width="14.7109375" style="38" customWidth="1"/>
    <col min="1868" max="1869" width="18.140625" style="38" customWidth="1"/>
    <col min="1870" max="1870" width="11.28515625" style="38" customWidth="1"/>
    <col min="1871" max="1871" width="9.140625" style="38"/>
    <col min="1872" max="1872" width="9.85546875" style="38" customWidth="1"/>
    <col min="1873" max="1875" width="12.7109375" style="38" customWidth="1"/>
    <col min="1876" max="1878" width="16.7109375" style="38" customWidth="1"/>
    <col min="1879" max="1912" width="19.140625" style="38" customWidth="1"/>
    <col min="1913" max="1924" width="18.140625" style="38" customWidth="1"/>
    <col min="1925" max="2105" width="9.140625" style="38"/>
    <col min="2106" max="2106" width="9.28515625" style="38" customWidth="1"/>
    <col min="2107" max="2107" width="11.42578125" style="38" customWidth="1"/>
    <col min="2108" max="2108" width="14.140625" style="38" customWidth="1"/>
    <col min="2109" max="2110" width="19.28515625" style="38" customWidth="1"/>
    <col min="2111" max="2111" width="9.140625" style="38"/>
    <col min="2112" max="2114" width="14.85546875" style="38" customWidth="1"/>
    <col min="2115" max="2115" width="16.7109375" style="38" customWidth="1"/>
    <col min="2116" max="2116" width="16.5703125" style="38" customWidth="1"/>
    <col min="2117" max="2117" width="16.7109375" style="38" customWidth="1"/>
    <col min="2118" max="2118" width="16.28515625" style="38" customWidth="1"/>
    <col min="2119" max="2119" width="11.85546875" style="38" customWidth="1"/>
    <col min="2120" max="2120" width="11.7109375" style="38" customWidth="1"/>
    <col min="2121" max="2121" width="10.85546875" style="38" customWidth="1"/>
    <col min="2122" max="2122" width="12" style="38" customWidth="1"/>
    <col min="2123" max="2123" width="14.7109375" style="38" customWidth="1"/>
    <col min="2124" max="2125" width="18.140625" style="38" customWidth="1"/>
    <col min="2126" max="2126" width="11.28515625" style="38" customWidth="1"/>
    <col min="2127" max="2127" width="9.140625" style="38"/>
    <col min="2128" max="2128" width="9.85546875" style="38" customWidth="1"/>
    <col min="2129" max="2131" width="12.7109375" style="38" customWidth="1"/>
    <col min="2132" max="2134" width="16.7109375" style="38" customWidth="1"/>
    <col min="2135" max="2168" width="19.140625" style="38" customWidth="1"/>
    <col min="2169" max="2180" width="18.140625" style="38" customWidth="1"/>
    <col min="2181" max="2361" width="9.140625" style="38"/>
    <col min="2362" max="2362" width="9.28515625" style="38" customWidth="1"/>
    <col min="2363" max="2363" width="11.42578125" style="38" customWidth="1"/>
    <col min="2364" max="2364" width="14.140625" style="38" customWidth="1"/>
    <col min="2365" max="2366" width="19.28515625" style="38" customWidth="1"/>
    <col min="2367" max="2367" width="9.140625" style="38"/>
    <col min="2368" max="2370" width="14.85546875" style="38" customWidth="1"/>
    <col min="2371" max="2371" width="16.7109375" style="38" customWidth="1"/>
    <col min="2372" max="2372" width="16.5703125" style="38" customWidth="1"/>
    <col min="2373" max="2373" width="16.7109375" style="38" customWidth="1"/>
    <col min="2374" max="2374" width="16.28515625" style="38" customWidth="1"/>
    <col min="2375" max="2375" width="11.85546875" style="38" customWidth="1"/>
    <col min="2376" max="2376" width="11.7109375" style="38" customWidth="1"/>
    <col min="2377" max="2377" width="10.85546875" style="38" customWidth="1"/>
    <col min="2378" max="2378" width="12" style="38" customWidth="1"/>
    <col min="2379" max="2379" width="14.7109375" style="38" customWidth="1"/>
    <col min="2380" max="2381" width="18.140625" style="38" customWidth="1"/>
    <col min="2382" max="2382" width="11.28515625" style="38" customWidth="1"/>
    <col min="2383" max="2383" width="9.140625" style="38"/>
    <col min="2384" max="2384" width="9.85546875" style="38" customWidth="1"/>
    <col min="2385" max="2387" width="12.7109375" style="38" customWidth="1"/>
    <col min="2388" max="2390" width="16.7109375" style="38" customWidth="1"/>
    <col min="2391" max="2424" width="19.140625" style="38" customWidth="1"/>
    <col min="2425" max="2436" width="18.140625" style="38" customWidth="1"/>
    <col min="2437" max="2617" width="9.140625" style="38"/>
    <col min="2618" max="2618" width="9.28515625" style="38" customWidth="1"/>
    <col min="2619" max="2619" width="11.42578125" style="38" customWidth="1"/>
    <col min="2620" max="2620" width="14.140625" style="38" customWidth="1"/>
    <col min="2621" max="2622" width="19.28515625" style="38" customWidth="1"/>
    <col min="2623" max="2623" width="9.140625" style="38"/>
    <col min="2624" max="2626" width="14.85546875" style="38" customWidth="1"/>
    <col min="2627" max="2627" width="16.7109375" style="38" customWidth="1"/>
    <col min="2628" max="2628" width="16.5703125" style="38" customWidth="1"/>
    <col min="2629" max="2629" width="16.7109375" style="38" customWidth="1"/>
    <col min="2630" max="2630" width="16.28515625" style="38" customWidth="1"/>
    <col min="2631" max="2631" width="11.85546875" style="38" customWidth="1"/>
    <col min="2632" max="2632" width="11.7109375" style="38" customWidth="1"/>
    <col min="2633" max="2633" width="10.85546875" style="38" customWidth="1"/>
    <col min="2634" max="2634" width="12" style="38" customWidth="1"/>
    <col min="2635" max="2635" width="14.7109375" style="38" customWidth="1"/>
    <col min="2636" max="2637" width="18.140625" style="38" customWidth="1"/>
    <col min="2638" max="2638" width="11.28515625" style="38" customWidth="1"/>
    <col min="2639" max="2639" width="9.140625" style="38"/>
    <col min="2640" max="2640" width="9.85546875" style="38" customWidth="1"/>
    <col min="2641" max="2643" width="12.7109375" style="38" customWidth="1"/>
    <col min="2644" max="2646" width="16.7109375" style="38" customWidth="1"/>
    <col min="2647" max="2680" width="19.140625" style="38" customWidth="1"/>
    <col min="2681" max="2692" width="18.140625" style="38" customWidth="1"/>
    <col min="2693" max="2873" width="9.140625" style="38"/>
    <col min="2874" max="2874" width="9.28515625" style="38" customWidth="1"/>
    <col min="2875" max="2875" width="11.42578125" style="38" customWidth="1"/>
    <col min="2876" max="2876" width="14.140625" style="38" customWidth="1"/>
    <col min="2877" max="2878" width="19.28515625" style="38" customWidth="1"/>
    <col min="2879" max="2879" width="9.140625" style="38"/>
    <col min="2880" max="2882" width="14.85546875" style="38" customWidth="1"/>
    <col min="2883" max="2883" width="16.7109375" style="38" customWidth="1"/>
    <col min="2884" max="2884" width="16.5703125" style="38" customWidth="1"/>
    <col min="2885" max="2885" width="16.7109375" style="38" customWidth="1"/>
    <col min="2886" max="2886" width="16.28515625" style="38" customWidth="1"/>
    <col min="2887" max="2887" width="11.85546875" style="38" customWidth="1"/>
    <col min="2888" max="2888" width="11.7109375" style="38" customWidth="1"/>
    <col min="2889" max="2889" width="10.85546875" style="38" customWidth="1"/>
    <col min="2890" max="2890" width="12" style="38" customWidth="1"/>
    <col min="2891" max="2891" width="14.7109375" style="38" customWidth="1"/>
    <col min="2892" max="2893" width="18.140625" style="38" customWidth="1"/>
    <col min="2894" max="2894" width="11.28515625" style="38" customWidth="1"/>
    <col min="2895" max="2895" width="9.140625" style="38"/>
    <col min="2896" max="2896" width="9.85546875" style="38" customWidth="1"/>
    <col min="2897" max="2899" width="12.7109375" style="38" customWidth="1"/>
    <col min="2900" max="2902" width="16.7109375" style="38" customWidth="1"/>
    <col min="2903" max="2936" width="19.140625" style="38" customWidth="1"/>
    <col min="2937" max="2948" width="18.140625" style="38" customWidth="1"/>
    <col min="2949" max="3129" width="9.140625" style="38"/>
    <col min="3130" max="3130" width="9.28515625" style="38" customWidth="1"/>
    <col min="3131" max="3131" width="11.42578125" style="38" customWidth="1"/>
    <col min="3132" max="3132" width="14.140625" style="38" customWidth="1"/>
    <col min="3133" max="3134" width="19.28515625" style="38" customWidth="1"/>
    <col min="3135" max="3135" width="9.140625" style="38"/>
    <col min="3136" max="3138" width="14.85546875" style="38" customWidth="1"/>
    <col min="3139" max="3139" width="16.7109375" style="38" customWidth="1"/>
    <col min="3140" max="3140" width="16.5703125" style="38" customWidth="1"/>
    <col min="3141" max="3141" width="16.7109375" style="38" customWidth="1"/>
    <col min="3142" max="3142" width="16.28515625" style="38" customWidth="1"/>
    <col min="3143" max="3143" width="11.85546875" style="38" customWidth="1"/>
    <col min="3144" max="3144" width="11.7109375" style="38" customWidth="1"/>
    <col min="3145" max="3145" width="10.85546875" style="38" customWidth="1"/>
    <col min="3146" max="3146" width="12" style="38" customWidth="1"/>
    <col min="3147" max="3147" width="14.7109375" style="38" customWidth="1"/>
    <col min="3148" max="3149" width="18.140625" style="38" customWidth="1"/>
    <col min="3150" max="3150" width="11.28515625" style="38" customWidth="1"/>
    <col min="3151" max="3151" width="9.140625" style="38"/>
    <col min="3152" max="3152" width="9.85546875" style="38" customWidth="1"/>
    <col min="3153" max="3155" width="12.7109375" style="38" customWidth="1"/>
    <col min="3156" max="3158" width="16.7109375" style="38" customWidth="1"/>
    <col min="3159" max="3192" width="19.140625" style="38" customWidth="1"/>
    <col min="3193" max="3204" width="18.140625" style="38" customWidth="1"/>
    <col min="3205" max="3385" width="9.140625" style="38"/>
    <col min="3386" max="3386" width="9.28515625" style="38" customWidth="1"/>
    <col min="3387" max="3387" width="11.42578125" style="38" customWidth="1"/>
    <col min="3388" max="3388" width="14.140625" style="38" customWidth="1"/>
    <col min="3389" max="3390" width="19.28515625" style="38" customWidth="1"/>
    <col min="3391" max="3391" width="9.140625" style="38"/>
    <col min="3392" max="3394" width="14.85546875" style="38" customWidth="1"/>
    <col min="3395" max="3395" width="16.7109375" style="38" customWidth="1"/>
    <col min="3396" max="3396" width="16.5703125" style="38" customWidth="1"/>
    <col min="3397" max="3397" width="16.7109375" style="38" customWidth="1"/>
    <col min="3398" max="3398" width="16.28515625" style="38" customWidth="1"/>
    <col min="3399" max="3399" width="11.85546875" style="38" customWidth="1"/>
    <col min="3400" max="3400" width="11.7109375" style="38" customWidth="1"/>
    <col min="3401" max="3401" width="10.85546875" style="38" customWidth="1"/>
    <col min="3402" max="3402" width="12" style="38" customWidth="1"/>
    <col min="3403" max="3403" width="14.7109375" style="38" customWidth="1"/>
    <col min="3404" max="3405" width="18.140625" style="38" customWidth="1"/>
    <col min="3406" max="3406" width="11.28515625" style="38" customWidth="1"/>
    <col min="3407" max="3407" width="9.140625" style="38"/>
    <col min="3408" max="3408" width="9.85546875" style="38" customWidth="1"/>
    <col min="3409" max="3411" width="12.7109375" style="38" customWidth="1"/>
    <col min="3412" max="3414" width="16.7109375" style="38" customWidth="1"/>
    <col min="3415" max="3448" width="19.140625" style="38" customWidth="1"/>
    <col min="3449" max="3460" width="18.140625" style="38" customWidth="1"/>
    <col min="3461" max="3641" width="9.140625" style="38"/>
    <col min="3642" max="3642" width="9.28515625" style="38" customWidth="1"/>
    <col min="3643" max="3643" width="11.42578125" style="38" customWidth="1"/>
    <col min="3644" max="3644" width="14.140625" style="38" customWidth="1"/>
    <col min="3645" max="3646" width="19.28515625" style="38" customWidth="1"/>
    <col min="3647" max="3647" width="9.140625" style="38"/>
    <col min="3648" max="3650" width="14.85546875" style="38" customWidth="1"/>
    <col min="3651" max="3651" width="16.7109375" style="38" customWidth="1"/>
    <col min="3652" max="3652" width="16.5703125" style="38" customWidth="1"/>
    <col min="3653" max="3653" width="16.7109375" style="38" customWidth="1"/>
    <col min="3654" max="3654" width="16.28515625" style="38" customWidth="1"/>
    <col min="3655" max="3655" width="11.85546875" style="38" customWidth="1"/>
    <col min="3656" max="3656" width="11.7109375" style="38" customWidth="1"/>
    <col min="3657" max="3657" width="10.85546875" style="38" customWidth="1"/>
    <col min="3658" max="3658" width="12" style="38" customWidth="1"/>
    <col min="3659" max="3659" width="14.7109375" style="38" customWidth="1"/>
    <col min="3660" max="3661" width="18.140625" style="38" customWidth="1"/>
    <col min="3662" max="3662" width="11.28515625" style="38" customWidth="1"/>
    <col min="3663" max="3663" width="9.140625" style="38"/>
    <col min="3664" max="3664" width="9.85546875" style="38" customWidth="1"/>
    <col min="3665" max="3667" width="12.7109375" style="38" customWidth="1"/>
    <col min="3668" max="3670" width="16.7109375" style="38" customWidth="1"/>
    <col min="3671" max="3704" width="19.140625" style="38" customWidth="1"/>
    <col min="3705" max="3716" width="18.140625" style="38" customWidth="1"/>
    <col min="3717" max="3897" width="9.140625" style="38"/>
    <col min="3898" max="3898" width="9.28515625" style="38" customWidth="1"/>
    <col min="3899" max="3899" width="11.42578125" style="38" customWidth="1"/>
    <col min="3900" max="3900" width="14.140625" style="38" customWidth="1"/>
    <col min="3901" max="3902" width="19.28515625" style="38" customWidth="1"/>
    <col min="3903" max="3903" width="9.140625" style="38"/>
    <col min="3904" max="3906" width="14.85546875" style="38" customWidth="1"/>
    <col min="3907" max="3907" width="16.7109375" style="38" customWidth="1"/>
    <col min="3908" max="3908" width="16.5703125" style="38" customWidth="1"/>
    <col min="3909" max="3909" width="16.7109375" style="38" customWidth="1"/>
    <col min="3910" max="3910" width="16.28515625" style="38" customWidth="1"/>
    <col min="3911" max="3911" width="11.85546875" style="38" customWidth="1"/>
    <col min="3912" max="3912" width="11.7109375" style="38" customWidth="1"/>
    <col min="3913" max="3913" width="10.85546875" style="38" customWidth="1"/>
    <col min="3914" max="3914" width="12" style="38" customWidth="1"/>
    <col min="3915" max="3915" width="14.7109375" style="38" customWidth="1"/>
    <col min="3916" max="3917" width="18.140625" style="38" customWidth="1"/>
    <col min="3918" max="3918" width="11.28515625" style="38" customWidth="1"/>
    <col min="3919" max="3919" width="9.140625" style="38"/>
    <col min="3920" max="3920" width="9.85546875" style="38" customWidth="1"/>
    <col min="3921" max="3923" width="12.7109375" style="38" customWidth="1"/>
    <col min="3924" max="3926" width="16.7109375" style="38" customWidth="1"/>
    <col min="3927" max="3960" width="19.140625" style="38" customWidth="1"/>
    <col min="3961" max="3972" width="18.140625" style="38" customWidth="1"/>
    <col min="3973" max="4153" width="9.140625" style="38"/>
    <col min="4154" max="4154" width="9.28515625" style="38" customWidth="1"/>
    <col min="4155" max="4155" width="11.42578125" style="38" customWidth="1"/>
    <col min="4156" max="4156" width="14.140625" style="38" customWidth="1"/>
    <col min="4157" max="4158" width="19.28515625" style="38" customWidth="1"/>
    <col min="4159" max="4159" width="9.140625" style="38"/>
    <col min="4160" max="4162" width="14.85546875" style="38" customWidth="1"/>
    <col min="4163" max="4163" width="16.7109375" style="38" customWidth="1"/>
    <col min="4164" max="4164" width="16.5703125" style="38" customWidth="1"/>
    <col min="4165" max="4165" width="16.7109375" style="38" customWidth="1"/>
    <col min="4166" max="4166" width="16.28515625" style="38" customWidth="1"/>
    <col min="4167" max="4167" width="11.85546875" style="38" customWidth="1"/>
    <col min="4168" max="4168" width="11.7109375" style="38" customWidth="1"/>
    <col min="4169" max="4169" width="10.85546875" style="38" customWidth="1"/>
    <col min="4170" max="4170" width="12" style="38" customWidth="1"/>
    <col min="4171" max="4171" width="14.7109375" style="38" customWidth="1"/>
    <col min="4172" max="4173" width="18.140625" style="38" customWidth="1"/>
    <col min="4174" max="4174" width="11.28515625" style="38" customWidth="1"/>
    <col min="4175" max="4175" width="9.140625" style="38"/>
    <col min="4176" max="4176" width="9.85546875" style="38" customWidth="1"/>
    <col min="4177" max="4179" width="12.7109375" style="38" customWidth="1"/>
    <col min="4180" max="4182" width="16.7109375" style="38" customWidth="1"/>
    <col min="4183" max="4216" width="19.140625" style="38" customWidth="1"/>
    <col min="4217" max="4228" width="18.140625" style="38" customWidth="1"/>
    <col min="4229" max="4409" width="9.140625" style="38"/>
    <col min="4410" max="4410" width="9.28515625" style="38" customWidth="1"/>
    <col min="4411" max="4411" width="11.42578125" style="38" customWidth="1"/>
    <col min="4412" max="4412" width="14.140625" style="38" customWidth="1"/>
    <col min="4413" max="4414" width="19.28515625" style="38" customWidth="1"/>
    <col min="4415" max="4415" width="9.140625" style="38"/>
    <col min="4416" max="4418" width="14.85546875" style="38" customWidth="1"/>
    <col min="4419" max="4419" width="16.7109375" style="38" customWidth="1"/>
    <col min="4420" max="4420" width="16.5703125" style="38" customWidth="1"/>
    <col min="4421" max="4421" width="16.7109375" style="38" customWidth="1"/>
    <col min="4422" max="4422" width="16.28515625" style="38" customWidth="1"/>
    <col min="4423" max="4423" width="11.85546875" style="38" customWidth="1"/>
    <col min="4424" max="4424" width="11.7109375" style="38" customWidth="1"/>
    <col min="4425" max="4425" width="10.85546875" style="38" customWidth="1"/>
    <col min="4426" max="4426" width="12" style="38" customWidth="1"/>
    <col min="4427" max="4427" width="14.7109375" style="38" customWidth="1"/>
    <col min="4428" max="4429" width="18.140625" style="38" customWidth="1"/>
    <col min="4430" max="4430" width="11.28515625" style="38" customWidth="1"/>
    <col min="4431" max="4431" width="9.140625" style="38"/>
    <col min="4432" max="4432" width="9.85546875" style="38" customWidth="1"/>
    <col min="4433" max="4435" width="12.7109375" style="38" customWidth="1"/>
    <col min="4436" max="4438" width="16.7109375" style="38" customWidth="1"/>
    <col min="4439" max="4472" width="19.140625" style="38" customWidth="1"/>
    <col min="4473" max="4484" width="18.140625" style="38" customWidth="1"/>
    <col min="4485" max="4665" width="9.140625" style="38"/>
    <col min="4666" max="4666" width="9.28515625" style="38" customWidth="1"/>
    <col min="4667" max="4667" width="11.42578125" style="38" customWidth="1"/>
    <col min="4668" max="4668" width="14.140625" style="38" customWidth="1"/>
    <col min="4669" max="4670" width="19.28515625" style="38" customWidth="1"/>
    <col min="4671" max="4671" width="9.140625" style="38"/>
    <col min="4672" max="4674" width="14.85546875" style="38" customWidth="1"/>
    <col min="4675" max="4675" width="16.7109375" style="38" customWidth="1"/>
    <col min="4676" max="4676" width="16.5703125" style="38" customWidth="1"/>
    <col min="4677" max="4677" width="16.7109375" style="38" customWidth="1"/>
    <col min="4678" max="4678" width="16.28515625" style="38" customWidth="1"/>
    <col min="4679" max="4679" width="11.85546875" style="38" customWidth="1"/>
    <col min="4680" max="4680" width="11.7109375" style="38" customWidth="1"/>
    <col min="4681" max="4681" width="10.85546875" style="38" customWidth="1"/>
    <col min="4682" max="4682" width="12" style="38" customWidth="1"/>
    <col min="4683" max="4683" width="14.7109375" style="38" customWidth="1"/>
    <col min="4684" max="4685" width="18.140625" style="38" customWidth="1"/>
    <col min="4686" max="4686" width="11.28515625" style="38" customWidth="1"/>
    <col min="4687" max="4687" width="9.140625" style="38"/>
    <col min="4688" max="4688" width="9.85546875" style="38" customWidth="1"/>
    <col min="4689" max="4691" width="12.7109375" style="38" customWidth="1"/>
    <col min="4692" max="4694" width="16.7109375" style="38" customWidth="1"/>
    <col min="4695" max="4728" width="19.140625" style="38" customWidth="1"/>
    <col min="4729" max="4740" width="18.140625" style="38" customWidth="1"/>
    <col min="4741" max="4921" width="9.140625" style="38"/>
    <col min="4922" max="4922" width="9.28515625" style="38" customWidth="1"/>
    <col min="4923" max="4923" width="11.42578125" style="38" customWidth="1"/>
    <col min="4924" max="4924" width="14.140625" style="38" customWidth="1"/>
    <col min="4925" max="4926" width="19.28515625" style="38" customWidth="1"/>
    <col min="4927" max="4927" width="9.140625" style="38"/>
    <col min="4928" max="4930" width="14.85546875" style="38" customWidth="1"/>
    <col min="4931" max="4931" width="16.7109375" style="38" customWidth="1"/>
    <col min="4932" max="4932" width="16.5703125" style="38" customWidth="1"/>
    <col min="4933" max="4933" width="16.7109375" style="38" customWidth="1"/>
    <col min="4934" max="4934" width="16.28515625" style="38" customWidth="1"/>
    <col min="4935" max="4935" width="11.85546875" style="38" customWidth="1"/>
    <col min="4936" max="4936" width="11.7109375" style="38" customWidth="1"/>
    <col min="4937" max="4937" width="10.85546875" style="38" customWidth="1"/>
    <col min="4938" max="4938" width="12" style="38" customWidth="1"/>
    <col min="4939" max="4939" width="14.7109375" style="38" customWidth="1"/>
    <col min="4940" max="4941" width="18.140625" style="38" customWidth="1"/>
    <col min="4942" max="4942" width="11.28515625" style="38" customWidth="1"/>
    <col min="4943" max="4943" width="9.140625" style="38"/>
    <col min="4944" max="4944" width="9.85546875" style="38" customWidth="1"/>
    <col min="4945" max="4947" width="12.7109375" style="38" customWidth="1"/>
    <col min="4948" max="4950" width="16.7109375" style="38" customWidth="1"/>
    <col min="4951" max="4984" width="19.140625" style="38" customWidth="1"/>
    <col min="4985" max="4996" width="18.140625" style="38" customWidth="1"/>
    <col min="4997" max="5177" width="9.140625" style="38"/>
    <col min="5178" max="5178" width="9.28515625" style="38" customWidth="1"/>
    <col min="5179" max="5179" width="11.42578125" style="38" customWidth="1"/>
    <col min="5180" max="5180" width="14.140625" style="38" customWidth="1"/>
    <col min="5181" max="5182" width="19.28515625" style="38" customWidth="1"/>
    <col min="5183" max="5183" width="9.140625" style="38"/>
    <col min="5184" max="5186" width="14.85546875" style="38" customWidth="1"/>
    <col min="5187" max="5187" width="16.7109375" style="38" customWidth="1"/>
    <col min="5188" max="5188" width="16.5703125" style="38" customWidth="1"/>
    <col min="5189" max="5189" width="16.7109375" style="38" customWidth="1"/>
    <col min="5190" max="5190" width="16.28515625" style="38" customWidth="1"/>
    <col min="5191" max="5191" width="11.85546875" style="38" customWidth="1"/>
    <col min="5192" max="5192" width="11.7109375" style="38" customWidth="1"/>
    <col min="5193" max="5193" width="10.85546875" style="38" customWidth="1"/>
    <col min="5194" max="5194" width="12" style="38" customWidth="1"/>
    <col min="5195" max="5195" width="14.7109375" style="38" customWidth="1"/>
    <col min="5196" max="5197" width="18.140625" style="38" customWidth="1"/>
    <col min="5198" max="5198" width="11.28515625" style="38" customWidth="1"/>
    <col min="5199" max="5199" width="9.140625" style="38"/>
    <col min="5200" max="5200" width="9.85546875" style="38" customWidth="1"/>
    <col min="5201" max="5203" width="12.7109375" style="38" customWidth="1"/>
    <col min="5204" max="5206" width="16.7109375" style="38" customWidth="1"/>
    <col min="5207" max="5240" width="19.140625" style="38" customWidth="1"/>
    <col min="5241" max="5252" width="18.140625" style="38" customWidth="1"/>
    <col min="5253" max="5433" width="9.140625" style="38"/>
    <col min="5434" max="5434" width="9.28515625" style="38" customWidth="1"/>
    <col min="5435" max="5435" width="11.42578125" style="38" customWidth="1"/>
    <col min="5436" max="5436" width="14.140625" style="38" customWidth="1"/>
    <col min="5437" max="5438" width="19.28515625" style="38" customWidth="1"/>
    <col min="5439" max="5439" width="9.140625" style="38"/>
    <col min="5440" max="5442" width="14.85546875" style="38" customWidth="1"/>
    <col min="5443" max="5443" width="16.7109375" style="38" customWidth="1"/>
    <col min="5444" max="5444" width="16.5703125" style="38" customWidth="1"/>
    <col min="5445" max="5445" width="16.7109375" style="38" customWidth="1"/>
    <col min="5446" max="5446" width="16.28515625" style="38" customWidth="1"/>
    <col min="5447" max="5447" width="11.85546875" style="38" customWidth="1"/>
    <col min="5448" max="5448" width="11.7109375" style="38" customWidth="1"/>
    <col min="5449" max="5449" width="10.85546875" style="38" customWidth="1"/>
    <col min="5450" max="5450" width="12" style="38" customWidth="1"/>
    <col min="5451" max="5451" width="14.7109375" style="38" customWidth="1"/>
    <col min="5452" max="5453" width="18.140625" style="38" customWidth="1"/>
    <col min="5454" max="5454" width="11.28515625" style="38" customWidth="1"/>
    <col min="5455" max="5455" width="9.140625" style="38"/>
    <col min="5456" max="5456" width="9.85546875" style="38" customWidth="1"/>
    <col min="5457" max="5459" width="12.7109375" style="38" customWidth="1"/>
    <col min="5460" max="5462" width="16.7109375" style="38" customWidth="1"/>
    <col min="5463" max="5496" width="19.140625" style="38" customWidth="1"/>
    <col min="5497" max="5508" width="18.140625" style="38" customWidth="1"/>
    <col min="5509" max="5689" width="9.140625" style="38"/>
    <col min="5690" max="5690" width="9.28515625" style="38" customWidth="1"/>
    <col min="5691" max="5691" width="11.42578125" style="38" customWidth="1"/>
    <col min="5692" max="5692" width="14.140625" style="38" customWidth="1"/>
    <col min="5693" max="5694" width="19.28515625" style="38" customWidth="1"/>
    <col min="5695" max="5695" width="9.140625" style="38"/>
    <col min="5696" max="5698" width="14.85546875" style="38" customWidth="1"/>
    <col min="5699" max="5699" width="16.7109375" style="38" customWidth="1"/>
    <col min="5700" max="5700" width="16.5703125" style="38" customWidth="1"/>
    <col min="5701" max="5701" width="16.7109375" style="38" customWidth="1"/>
    <col min="5702" max="5702" width="16.28515625" style="38" customWidth="1"/>
    <col min="5703" max="5703" width="11.85546875" style="38" customWidth="1"/>
    <col min="5704" max="5704" width="11.7109375" style="38" customWidth="1"/>
    <col min="5705" max="5705" width="10.85546875" style="38" customWidth="1"/>
    <col min="5706" max="5706" width="12" style="38" customWidth="1"/>
    <col min="5707" max="5707" width="14.7109375" style="38" customWidth="1"/>
    <col min="5708" max="5709" width="18.140625" style="38" customWidth="1"/>
    <col min="5710" max="5710" width="11.28515625" style="38" customWidth="1"/>
    <col min="5711" max="5711" width="9.140625" style="38"/>
    <col min="5712" max="5712" width="9.85546875" style="38" customWidth="1"/>
    <col min="5713" max="5715" width="12.7109375" style="38" customWidth="1"/>
    <col min="5716" max="5718" width="16.7109375" style="38" customWidth="1"/>
    <col min="5719" max="5752" width="19.140625" style="38" customWidth="1"/>
    <col min="5753" max="5764" width="18.140625" style="38" customWidth="1"/>
    <col min="5765" max="5945" width="9.140625" style="38"/>
    <col min="5946" max="5946" width="9.28515625" style="38" customWidth="1"/>
    <col min="5947" max="5947" width="11.42578125" style="38" customWidth="1"/>
    <col min="5948" max="5948" width="14.140625" style="38" customWidth="1"/>
    <col min="5949" max="5950" width="19.28515625" style="38" customWidth="1"/>
    <col min="5951" max="5951" width="9.140625" style="38"/>
    <col min="5952" max="5954" width="14.85546875" style="38" customWidth="1"/>
    <col min="5955" max="5955" width="16.7109375" style="38" customWidth="1"/>
    <col min="5956" max="5956" width="16.5703125" style="38" customWidth="1"/>
    <col min="5957" max="5957" width="16.7109375" style="38" customWidth="1"/>
    <col min="5958" max="5958" width="16.28515625" style="38" customWidth="1"/>
    <col min="5959" max="5959" width="11.85546875" style="38" customWidth="1"/>
    <col min="5960" max="5960" width="11.7109375" style="38" customWidth="1"/>
    <col min="5961" max="5961" width="10.85546875" style="38" customWidth="1"/>
    <col min="5962" max="5962" width="12" style="38" customWidth="1"/>
    <col min="5963" max="5963" width="14.7109375" style="38" customWidth="1"/>
    <col min="5964" max="5965" width="18.140625" style="38" customWidth="1"/>
    <col min="5966" max="5966" width="11.28515625" style="38" customWidth="1"/>
    <col min="5967" max="5967" width="9.140625" style="38"/>
    <col min="5968" max="5968" width="9.85546875" style="38" customWidth="1"/>
    <col min="5969" max="5971" width="12.7109375" style="38" customWidth="1"/>
    <col min="5972" max="5974" width="16.7109375" style="38" customWidth="1"/>
    <col min="5975" max="6008" width="19.140625" style="38" customWidth="1"/>
    <col min="6009" max="6020" width="18.140625" style="38" customWidth="1"/>
    <col min="6021" max="6201" width="9.140625" style="38"/>
    <col min="6202" max="6202" width="9.28515625" style="38" customWidth="1"/>
    <col min="6203" max="6203" width="11.42578125" style="38" customWidth="1"/>
    <col min="6204" max="6204" width="14.140625" style="38" customWidth="1"/>
    <col min="6205" max="6206" width="19.28515625" style="38" customWidth="1"/>
    <col min="6207" max="6207" width="9.140625" style="38"/>
    <col min="6208" max="6210" width="14.85546875" style="38" customWidth="1"/>
    <col min="6211" max="6211" width="16.7109375" style="38" customWidth="1"/>
    <col min="6212" max="6212" width="16.5703125" style="38" customWidth="1"/>
    <col min="6213" max="6213" width="16.7109375" style="38" customWidth="1"/>
    <col min="6214" max="6214" width="16.28515625" style="38" customWidth="1"/>
    <col min="6215" max="6215" width="11.85546875" style="38" customWidth="1"/>
    <col min="6216" max="6216" width="11.7109375" style="38" customWidth="1"/>
    <col min="6217" max="6217" width="10.85546875" style="38" customWidth="1"/>
    <col min="6218" max="6218" width="12" style="38" customWidth="1"/>
    <col min="6219" max="6219" width="14.7109375" style="38" customWidth="1"/>
    <col min="6220" max="6221" width="18.140625" style="38" customWidth="1"/>
    <col min="6222" max="6222" width="11.28515625" style="38" customWidth="1"/>
    <col min="6223" max="6223" width="9.140625" style="38"/>
    <col min="6224" max="6224" width="9.85546875" style="38" customWidth="1"/>
    <col min="6225" max="6227" width="12.7109375" style="38" customWidth="1"/>
    <col min="6228" max="6230" width="16.7109375" style="38" customWidth="1"/>
    <col min="6231" max="6264" width="19.140625" style="38" customWidth="1"/>
    <col min="6265" max="6276" width="18.140625" style="38" customWidth="1"/>
    <col min="6277" max="6457" width="9.140625" style="38"/>
    <col min="6458" max="6458" width="9.28515625" style="38" customWidth="1"/>
    <col min="6459" max="6459" width="11.42578125" style="38" customWidth="1"/>
    <col min="6460" max="6460" width="14.140625" style="38" customWidth="1"/>
    <col min="6461" max="6462" width="19.28515625" style="38" customWidth="1"/>
    <col min="6463" max="6463" width="9.140625" style="38"/>
    <col min="6464" max="6466" width="14.85546875" style="38" customWidth="1"/>
    <col min="6467" max="6467" width="16.7109375" style="38" customWidth="1"/>
    <col min="6468" max="6468" width="16.5703125" style="38" customWidth="1"/>
    <col min="6469" max="6469" width="16.7109375" style="38" customWidth="1"/>
    <col min="6470" max="6470" width="16.28515625" style="38" customWidth="1"/>
    <col min="6471" max="6471" width="11.85546875" style="38" customWidth="1"/>
    <col min="6472" max="6472" width="11.7109375" style="38" customWidth="1"/>
    <col min="6473" max="6473" width="10.85546875" style="38" customWidth="1"/>
    <col min="6474" max="6474" width="12" style="38" customWidth="1"/>
    <col min="6475" max="6475" width="14.7109375" style="38" customWidth="1"/>
    <col min="6476" max="6477" width="18.140625" style="38" customWidth="1"/>
    <col min="6478" max="6478" width="11.28515625" style="38" customWidth="1"/>
    <col min="6479" max="6479" width="9.140625" style="38"/>
    <col min="6480" max="6480" width="9.85546875" style="38" customWidth="1"/>
    <col min="6481" max="6483" width="12.7109375" style="38" customWidth="1"/>
    <col min="6484" max="6486" width="16.7109375" style="38" customWidth="1"/>
    <col min="6487" max="6520" width="19.140625" style="38" customWidth="1"/>
    <col min="6521" max="6532" width="18.140625" style="38" customWidth="1"/>
    <col min="6533" max="6713" width="9.140625" style="38"/>
    <col min="6714" max="6714" width="9.28515625" style="38" customWidth="1"/>
    <col min="6715" max="6715" width="11.42578125" style="38" customWidth="1"/>
    <col min="6716" max="6716" width="14.140625" style="38" customWidth="1"/>
    <col min="6717" max="6718" width="19.28515625" style="38" customWidth="1"/>
    <col min="6719" max="6719" width="9.140625" style="38"/>
    <col min="6720" max="6722" width="14.85546875" style="38" customWidth="1"/>
    <col min="6723" max="6723" width="16.7109375" style="38" customWidth="1"/>
    <col min="6724" max="6724" width="16.5703125" style="38" customWidth="1"/>
    <col min="6725" max="6725" width="16.7109375" style="38" customWidth="1"/>
    <col min="6726" max="6726" width="16.28515625" style="38" customWidth="1"/>
    <col min="6727" max="6727" width="11.85546875" style="38" customWidth="1"/>
    <col min="6728" max="6728" width="11.7109375" style="38" customWidth="1"/>
    <col min="6729" max="6729" width="10.85546875" style="38" customWidth="1"/>
    <col min="6730" max="6730" width="12" style="38" customWidth="1"/>
    <col min="6731" max="6731" width="14.7109375" style="38" customWidth="1"/>
    <col min="6732" max="6733" width="18.140625" style="38" customWidth="1"/>
    <col min="6734" max="6734" width="11.28515625" style="38" customWidth="1"/>
    <col min="6735" max="6735" width="9.140625" style="38"/>
    <col min="6736" max="6736" width="9.85546875" style="38" customWidth="1"/>
    <col min="6737" max="6739" width="12.7109375" style="38" customWidth="1"/>
    <col min="6740" max="6742" width="16.7109375" style="38" customWidth="1"/>
    <col min="6743" max="6776" width="19.140625" style="38" customWidth="1"/>
    <col min="6777" max="6788" width="18.140625" style="38" customWidth="1"/>
    <col min="6789" max="6969" width="9.140625" style="38"/>
    <col min="6970" max="6970" width="9.28515625" style="38" customWidth="1"/>
    <col min="6971" max="6971" width="11.42578125" style="38" customWidth="1"/>
    <col min="6972" max="6972" width="14.140625" style="38" customWidth="1"/>
    <col min="6973" max="6974" width="19.28515625" style="38" customWidth="1"/>
    <col min="6975" max="6975" width="9.140625" style="38"/>
    <col min="6976" max="6978" width="14.85546875" style="38" customWidth="1"/>
    <col min="6979" max="6979" width="16.7109375" style="38" customWidth="1"/>
    <col min="6980" max="6980" width="16.5703125" style="38" customWidth="1"/>
    <col min="6981" max="6981" width="16.7109375" style="38" customWidth="1"/>
    <col min="6982" max="6982" width="16.28515625" style="38" customWidth="1"/>
    <col min="6983" max="6983" width="11.85546875" style="38" customWidth="1"/>
    <col min="6984" max="6984" width="11.7109375" style="38" customWidth="1"/>
    <col min="6985" max="6985" width="10.85546875" style="38" customWidth="1"/>
    <col min="6986" max="6986" width="12" style="38" customWidth="1"/>
    <col min="6987" max="6987" width="14.7109375" style="38" customWidth="1"/>
    <col min="6988" max="6989" width="18.140625" style="38" customWidth="1"/>
    <col min="6990" max="6990" width="11.28515625" style="38" customWidth="1"/>
    <col min="6991" max="6991" width="9.140625" style="38"/>
    <col min="6992" max="6992" width="9.85546875" style="38" customWidth="1"/>
    <col min="6993" max="6995" width="12.7109375" style="38" customWidth="1"/>
    <col min="6996" max="6998" width="16.7109375" style="38" customWidth="1"/>
    <col min="6999" max="7032" width="19.140625" style="38" customWidth="1"/>
    <col min="7033" max="7044" width="18.140625" style="38" customWidth="1"/>
    <col min="7045" max="7225" width="9.140625" style="38"/>
    <col min="7226" max="7226" width="9.28515625" style="38" customWidth="1"/>
    <col min="7227" max="7227" width="11.42578125" style="38" customWidth="1"/>
    <col min="7228" max="7228" width="14.140625" style="38" customWidth="1"/>
    <col min="7229" max="7230" width="19.28515625" style="38" customWidth="1"/>
    <col min="7231" max="7231" width="9.140625" style="38"/>
    <col min="7232" max="7234" width="14.85546875" style="38" customWidth="1"/>
    <col min="7235" max="7235" width="16.7109375" style="38" customWidth="1"/>
    <col min="7236" max="7236" width="16.5703125" style="38" customWidth="1"/>
    <col min="7237" max="7237" width="16.7109375" style="38" customWidth="1"/>
    <col min="7238" max="7238" width="16.28515625" style="38" customWidth="1"/>
    <col min="7239" max="7239" width="11.85546875" style="38" customWidth="1"/>
    <col min="7240" max="7240" width="11.7109375" style="38" customWidth="1"/>
    <col min="7241" max="7241" width="10.85546875" style="38" customWidth="1"/>
    <col min="7242" max="7242" width="12" style="38" customWidth="1"/>
    <col min="7243" max="7243" width="14.7109375" style="38" customWidth="1"/>
    <col min="7244" max="7245" width="18.140625" style="38" customWidth="1"/>
    <col min="7246" max="7246" width="11.28515625" style="38" customWidth="1"/>
    <col min="7247" max="7247" width="9.140625" style="38"/>
    <col min="7248" max="7248" width="9.85546875" style="38" customWidth="1"/>
    <col min="7249" max="7251" width="12.7109375" style="38" customWidth="1"/>
    <col min="7252" max="7254" width="16.7109375" style="38" customWidth="1"/>
    <col min="7255" max="7288" width="19.140625" style="38" customWidth="1"/>
    <col min="7289" max="7300" width="18.140625" style="38" customWidth="1"/>
    <col min="7301" max="7481" width="9.140625" style="38"/>
    <col min="7482" max="7482" width="9.28515625" style="38" customWidth="1"/>
    <col min="7483" max="7483" width="11.42578125" style="38" customWidth="1"/>
    <col min="7484" max="7484" width="14.140625" style="38" customWidth="1"/>
    <col min="7485" max="7486" width="19.28515625" style="38" customWidth="1"/>
    <col min="7487" max="7487" width="9.140625" style="38"/>
    <col min="7488" max="7490" width="14.85546875" style="38" customWidth="1"/>
    <col min="7491" max="7491" width="16.7109375" style="38" customWidth="1"/>
    <col min="7492" max="7492" width="16.5703125" style="38" customWidth="1"/>
    <col min="7493" max="7493" width="16.7109375" style="38" customWidth="1"/>
    <col min="7494" max="7494" width="16.28515625" style="38" customWidth="1"/>
    <col min="7495" max="7495" width="11.85546875" style="38" customWidth="1"/>
    <col min="7496" max="7496" width="11.7109375" style="38" customWidth="1"/>
    <col min="7497" max="7497" width="10.85546875" style="38" customWidth="1"/>
    <col min="7498" max="7498" width="12" style="38" customWidth="1"/>
    <col min="7499" max="7499" width="14.7109375" style="38" customWidth="1"/>
    <col min="7500" max="7501" width="18.140625" style="38" customWidth="1"/>
    <col min="7502" max="7502" width="11.28515625" style="38" customWidth="1"/>
    <col min="7503" max="7503" width="9.140625" style="38"/>
    <col min="7504" max="7504" width="9.85546875" style="38" customWidth="1"/>
    <col min="7505" max="7507" width="12.7109375" style="38" customWidth="1"/>
    <col min="7508" max="7510" width="16.7109375" style="38" customWidth="1"/>
    <col min="7511" max="7544" width="19.140625" style="38" customWidth="1"/>
    <col min="7545" max="7556" width="18.140625" style="38" customWidth="1"/>
    <col min="7557" max="7737" width="9.140625" style="38"/>
    <col min="7738" max="7738" width="9.28515625" style="38" customWidth="1"/>
    <col min="7739" max="7739" width="11.42578125" style="38" customWidth="1"/>
    <col min="7740" max="7740" width="14.140625" style="38" customWidth="1"/>
    <col min="7741" max="7742" width="19.28515625" style="38" customWidth="1"/>
    <col min="7743" max="7743" width="9.140625" style="38"/>
    <col min="7744" max="7746" width="14.85546875" style="38" customWidth="1"/>
    <col min="7747" max="7747" width="16.7109375" style="38" customWidth="1"/>
    <col min="7748" max="7748" width="16.5703125" style="38" customWidth="1"/>
    <col min="7749" max="7749" width="16.7109375" style="38" customWidth="1"/>
    <col min="7750" max="7750" width="16.28515625" style="38" customWidth="1"/>
    <col min="7751" max="7751" width="11.85546875" style="38" customWidth="1"/>
    <col min="7752" max="7752" width="11.7109375" style="38" customWidth="1"/>
    <col min="7753" max="7753" width="10.85546875" style="38" customWidth="1"/>
    <col min="7754" max="7754" width="12" style="38" customWidth="1"/>
    <col min="7755" max="7755" width="14.7109375" style="38" customWidth="1"/>
    <col min="7756" max="7757" width="18.140625" style="38" customWidth="1"/>
    <col min="7758" max="7758" width="11.28515625" style="38" customWidth="1"/>
    <col min="7759" max="7759" width="9.140625" style="38"/>
    <col min="7760" max="7760" width="9.85546875" style="38" customWidth="1"/>
    <col min="7761" max="7763" width="12.7109375" style="38" customWidth="1"/>
    <col min="7764" max="7766" width="16.7109375" style="38" customWidth="1"/>
    <col min="7767" max="7800" width="19.140625" style="38" customWidth="1"/>
    <col min="7801" max="7812" width="18.140625" style="38" customWidth="1"/>
    <col min="7813" max="7993" width="9.140625" style="38"/>
    <col min="7994" max="7994" width="9.28515625" style="38" customWidth="1"/>
    <col min="7995" max="7995" width="11.42578125" style="38" customWidth="1"/>
    <col min="7996" max="7996" width="14.140625" style="38" customWidth="1"/>
    <col min="7997" max="7998" width="19.28515625" style="38" customWidth="1"/>
    <col min="7999" max="7999" width="9.140625" style="38"/>
    <col min="8000" max="8002" width="14.85546875" style="38" customWidth="1"/>
    <col min="8003" max="8003" width="16.7109375" style="38" customWidth="1"/>
    <col min="8004" max="8004" width="16.5703125" style="38" customWidth="1"/>
    <col min="8005" max="8005" width="16.7109375" style="38" customWidth="1"/>
    <col min="8006" max="8006" width="16.28515625" style="38" customWidth="1"/>
    <col min="8007" max="8007" width="11.85546875" style="38" customWidth="1"/>
    <col min="8008" max="8008" width="11.7109375" style="38" customWidth="1"/>
    <col min="8009" max="8009" width="10.85546875" style="38" customWidth="1"/>
    <col min="8010" max="8010" width="12" style="38" customWidth="1"/>
    <col min="8011" max="8011" width="14.7109375" style="38" customWidth="1"/>
    <col min="8012" max="8013" width="18.140625" style="38" customWidth="1"/>
    <col min="8014" max="8014" width="11.28515625" style="38" customWidth="1"/>
    <col min="8015" max="8015" width="9.140625" style="38"/>
    <col min="8016" max="8016" width="9.85546875" style="38" customWidth="1"/>
    <col min="8017" max="8019" width="12.7109375" style="38" customWidth="1"/>
    <col min="8020" max="8022" width="16.7109375" style="38" customWidth="1"/>
    <col min="8023" max="8056" width="19.140625" style="38" customWidth="1"/>
    <col min="8057" max="8068" width="18.140625" style="38" customWidth="1"/>
    <col min="8069" max="8249" width="9.140625" style="38"/>
    <col min="8250" max="8250" width="9.28515625" style="38" customWidth="1"/>
    <col min="8251" max="8251" width="11.42578125" style="38" customWidth="1"/>
    <col min="8252" max="8252" width="14.140625" style="38" customWidth="1"/>
    <col min="8253" max="8254" width="19.28515625" style="38" customWidth="1"/>
    <col min="8255" max="8255" width="9.140625" style="38"/>
    <col min="8256" max="8258" width="14.85546875" style="38" customWidth="1"/>
    <col min="8259" max="8259" width="16.7109375" style="38" customWidth="1"/>
    <col min="8260" max="8260" width="16.5703125" style="38" customWidth="1"/>
    <col min="8261" max="8261" width="16.7109375" style="38" customWidth="1"/>
    <col min="8262" max="8262" width="16.28515625" style="38" customWidth="1"/>
    <col min="8263" max="8263" width="11.85546875" style="38" customWidth="1"/>
    <col min="8264" max="8264" width="11.7109375" style="38" customWidth="1"/>
    <col min="8265" max="8265" width="10.85546875" style="38" customWidth="1"/>
    <col min="8266" max="8266" width="12" style="38" customWidth="1"/>
    <col min="8267" max="8267" width="14.7109375" style="38" customWidth="1"/>
    <col min="8268" max="8269" width="18.140625" style="38" customWidth="1"/>
    <col min="8270" max="8270" width="11.28515625" style="38" customWidth="1"/>
    <col min="8271" max="8271" width="9.140625" style="38"/>
    <col min="8272" max="8272" width="9.85546875" style="38" customWidth="1"/>
    <col min="8273" max="8275" width="12.7109375" style="38" customWidth="1"/>
    <col min="8276" max="8278" width="16.7109375" style="38" customWidth="1"/>
    <col min="8279" max="8312" width="19.140625" style="38" customWidth="1"/>
    <col min="8313" max="8324" width="18.140625" style="38" customWidth="1"/>
    <col min="8325" max="8505" width="9.140625" style="38"/>
    <col min="8506" max="8506" width="9.28515625" style="38" customWidth="1"/>
    <col min="8507" max="8507" width="11.42578125" style="38" customWidth="1"/>
    <col min="8508" max="8508" width="14.140625" style="38" customWidth="1"/>
    <col min="8509" max="8510" width="19.28515625" style="38" customWidth="1"/>
    <col min="8511" max="8511" width="9.140625" style="38"/>
    <col min="8512" max="8514" width="14.85546875" style="38" customWidth="1"/>
    <col min="8515" max="8515" width="16.7109375" style="38" customWidth="1"/>
    <col min="8516" max="8516" width="16.5703125" style="38" customWidth="1"/>
    <col min="8517" max="8517" width="16.7109375" style="38" customWidth="1"/>
    <col min="8518" max="8518" width="16.28515625" style="38" customWidth="1"/>
    <col min="8519" max="8519" width="11.85546875" style="38" customWidth="1"/>
    <col min="8520" max="8520" width="11.7109375" style="38" customWidth="1"/>
    <col min="8521" max="8521" width="10.85546875" style="38" customWidth="1"/>
    <col min="8522" max="8522" width="12" style="38" customWidth="1"/>
    <col min="8523" max="8523" width="14.7109375" style="38" customWidth="1"/>
    <col min="8524" max="8525" width="18.140625" style="38" customWidth="1"/>
    <col min="8526" max="8526" width="11.28515625" style="38" customWidth="1"/>
    <col min="8527" max="8527" width="9.140625" style="38"/>
    <col min="8528" max="8528" width="9.85546875" style="38" customWidth="1"/>
    <col min="8529" max="8531" width="12.7109375" style="38" customWidth="1"/>
    <col min="8532" max="8534" width="16.7109375" style="38" customWidth="1"/>
    <col min="8535" max="8568" width="19.140625" style="38" customWidth="1"/>
    <col min="8569" max="8580" width="18.140625" style="38" customWidth="1"/>
    <col min="8581" max="8761" width="9.140625" style="38"/>
    <col min="8762" max="8762" width="9.28515625" style="38" customWidth="1"/>
    <col min="8763" max="8763" width="11.42578125" style="38" customWidth="1"/>
    <col min="8764" max="8764" width="14.140625" style="38" customWidth="1"/>
    <col min="8765" max="8766" width="19.28515625" style="38" customWidth="1"/>
    <col min="8767" max="8767" width="9.140625" style="38"/>
    <col min="8768" max="8770" width="14.85546875" style="38" customWidth="1"/>
    <col min="8771" max="8771" width="16.7109375" style="38" customWidth="1"/>
    <col min="8772" max="8772" width="16.5703125" style="38" customWidth="1"/>
    <col min="8773" max="8773" width="16.7109375" style="38" customWidth="1"/>
    <col min="8774" max="8774" width="16.28515625" style="38" customWidth="1"/>
    <col min="8775" max="8775" width="11.85546875" style="38" customWidth="1"/>
    <col min="8776" max="8776" width="11.7109375" style="38" customWidth="1"/>
    <col min="8777" max="8777" width="10.85546875" style="38" customWidth="1"/>
    <col min="8778" max="8778" width="12" style="38" customWidth="1"/>
    <col min="8779" max="8779" width="14.7109375" style="38" customWidth="1"/>
    <col min="8780" max="8781" width="18.140625" style="38" customWidth="1"/>
    <col min="8782" max="8782" width="11.28515625" style="38" customWidth="1"/>
    <col min="8783" max="8783" width="9.140625" style="38"/>
    <col min="8784" max="8784" width="9.85546875" style="38" customWidth="1"/>
    <col min="8785" max="8787" width="12.7109375" style="38" customWidth="1"/>
    <col min="8788" max="8790" width="16.7109375" style="38" customWidth="1"/>
    <col min="8791" max="8824" width="19.140625" style="38" customWidth="1"/>
    <col min="8825" max="8836" width="18.140625" style="38" customWidth="1"/>
    <col min="8837" max="9017" width="9.140625" style="38"/>
    <col min="9018" max="9018" width="9.28515625" style="38" customWidth="1"/>
    <col min="9019" max="9019" width="11.42578125" style="38" customWidth="1"/>
    <col min="9020" max="9020" width="14.140625" style="38" customWidth="1"/>
    <col min="9021" max="9022" width="19.28515625" style="38" customWidth="1"/>
    <col min="9023" max="9023" width="9.140625" style="38"/>
    <col min="9024" max="9026" width="14.85546875" style="38" customWidth="1"/>
    <col min="9027" max="9027" width="16.7109375" style="38" customWidth="1"/>
    <col min="9028" max="9028" width="16.5703125" style="38" customWidth="1"/>
    <col min="9029" max="9029" width="16.7109375" style="38" customWidth="1"/>
    <col min="9030" max="9030" width="16.28515625" style="38" customWidth="1"/>
    <col min="9031" max="9031" width="11.85546875" style="38" customWidth="1"/>
    <col min="9032" max="9032" width="11.7109375" style="38" customWidth="1"/>
    <col min="9033" max="9033" width="10.85546875" style="38" customWidth="1"/>
    <col min="9034" max="9034" width="12" style="38" customWidth="1"/>
    <col min="9035" max="9035" width="14.7109375" style="38" customWidth="1"/>
    <col min="9036" max="9037" width="18.140625" style="38" customWidth="1"/>
    <col min="9038" max="9038" width="11.28515625" style="38" customWidth="1"/>
    <col min="9039" max="9039" width="9.140625" style="38"/>
    <col min="9040" max="9040" width="9.85546875" style="38" customWidth="1"/>
    <col min="9041" max="9043" width="12.7109375" style="38" customWidth="1"/>
    <col min="9044" max="9046" width="16.7109375" style="38" customWidth="1"/>
    <col min="9047" max="9080" width="19.140625" style="38" customWidth="1"/>
    <col min="9081" max="9092" width="18.140625" style="38" customWidth="1"/>
    <col min="9093" max="9273" width="9.140625" style="38"/>
    <col min="9274" max="9274" width="9.28515625" style="38" customWidth="1"/>
    <col min="9275" max="9275" width="11.42578125" style="38" customWidth="1"/>
    <col min="9276" max="9276" width="14.140625" style="38" customWidth="1"/>
    <col min="9277" max="9278" width="19.28515625" style="38" customWidth="1"/>
    <col min="9279" max="9279" width="9.140625" style="38"/>
    <col min="9280" max="9282" width="14.85546875" style="38" customWidth="1"/>
    <col min="9283" max="9283" width="16.7109375" style="38" customWidth="1"/>
    <col min="9284" max="9284" width="16.5703125" style="38" customWidth="1"/>
    <col min="9285" max="9285" width="16.7109375" style="38" customWidth="1"/>
    <col min="9286" max="9286" width="16.28515625" style="38" customWidth="1"/>
    <col min="9287" max="9287" width="11.85546875" style="38" customWidth="1"/>
    <col min="9288" max="9288" width="11.7109375" style="38" customWidth="1"/>
    <col min="9289" max="9289" width="10.85546875" style="38" customWidth="1"/>
    <col min="9290" max="9290" width="12" style="38" customWidth="1"/>
    <col min="9291" max="9291" width="14.7109375" style="38" customWidth="1"/>
    <col min="9292" max="9293" width="18.140625" style="38" customWidth="1"/>
    <col min="9294" max="9294" width="11.28515625" style="38" customWidth="1"/>
    <col min="9295" max="9295" width="9.140625" style="38"/>
    <col min="9296" max="9296" width="9.85546875" style="38" customWidth="1"/>
    <col min="9297" max="9299" width="12.7109375" style="38" customWidth="1"/>
    <col min="9300" max="9302" width="16.7109375" style="38" customWidth="1"/>
    <col min="9303" max="9336" width="19.140625" style="38" customWidth="1"/>
    <col min="9337" max="9348" width="18.140625" style="38" customWidth="1"/>
    <col min="9349" max="9529" width="9.140625" style="38"/>
    <col min="9530" max="9530" width="9.28515625" style="38" customWidth="1"/>
    <col min="9531" max="9531" width="11.42578125" style="38" customWidth="1"/>
    <col min="9532" max="9532" width="14.140625" style="38" customWidth="1"/>
    <col min="9533" max="9534" width="19.28515625" style="38" customWidth="1"/>
    <col min="9535" max="9535" width="9.140625" style="38"/>
    <col min="9536" max="9538" width="14.85546875" style="38" customWidth="1"/>
    <col min="9539" max="9539" width="16.7109375" style="38" customWidth="1"/>
    <col min="9540" max="9540" width="16.5703125" style="38" customWidth="1"/>
    <col min="9541" max="9541" width="16.7109375" style="38" customWidth="1"/>
    <col min="9542" max="9542" width="16.28515625" style="38" customWidth="1"/>
    <col min="9543" max="9543" width="11.85546875" style="38" customWidth="1"/>
    <col min="9544" max="9544" width="11.7109375" style="38" customWidth="1"/>
    <col min="9545" max="9545" width="10.85546875" style="38" customWidth="1"/>
    <col min="9546" max="9546" width="12" style="38" customWidth="1"/>
    <col min="9547" max="9547" width="14.7109375" style="38" customWidth="1"/>
    <col min="9548" max="9549" width="18.140625" style="38" customWidth="1"/>
    <col min="9550" max="9550" width="11.28515625" style="38" customWidth="1"/>
    <col min="9551" max="9551" width="9.140625" style="38"/>
    <col min="9552" max="9552" width="9.85546875" style="38" customWidth="1"/>
    <col min="9553" max="9555" width="12.7109375" style="38" customWidth="1"/>
    <col min="9556" max="9558" width="16.7109375" style="38" customWidth="1"/>
    <col min="9559" max="9592" width="19.140625" style="38" customWidth="1"/>
    <col min="9593" max="9604" width="18.140625" style="38" customWidth="1"/>
    <col min="9605" max="9785" width="9.140625" style="38"/>
    <col min="9786" max="9786" width="9.28515625" style="38" customWidth="1"/>
    <col min="9787" max="9787" width="11.42578125" style="38" customWidth="1"/>
    <col min="9788" max="9788" width="14.140625" style="38" customWidth="1"/>
    <col min="9789" max="9790" width="19.28515625" style="38" customWidth="1"/>
    <col min="9791" max="9791" width="9.140625" style="38"/>
    <col min="9792" max="9794" width="14.85546875" style="38" customWidth="1"/>
    <col min="9795" max="9795" width="16.7109375" style="38" customWidth="1"/>
    <col min="9796" max="9796" width="16.5703125" style="38" customWidth="1"/>
    <col min="9797" max="9797" width="16.7109375" style="38" customWidth="1"/>
    <col min="9798" max="9798" width="16.28515625" style="38" customWidth="1"/>
    <col min="9799" max="9799" width="11.85546875" style="38" customWidth="1"/>
    <col min="9800" max="9800" width="11.7109375" style="38" customWidth="1"/>
    <col min="9801" max="9801" width="10.85546875" style="38" customWidth="1"/>
    <col min="9802" max="9802" width="12" style="38" customWidth="1"/>
    <col min="9803" max="9803" width="14.7109375" style="38" customWidth="1"/>
    <col min="9804" max="9805" width="18.140625" style="38" customWidth="1"/>
    <col min="9806" max="9806" width="11.28515625" style="38" customWidth="1"/>
    <col min="9807" max="9807" width="9.140625" style="38"/>
    <col min="9808" max="9808" width="9.85546875" style="38" customWidth="1"/>
    <col min="9809" max="9811" width="12.7109375" style="38" customWidth="1"/>
    <col min="9812" max="9814" width="16.7109375" style="38" customWidth="1"/>
    <col min="9815" max="9848" width="19.140625" style="38" customWidth="1"/>
    <col min="9849" max="9860" width="18.140625" style="38" customWidth="1"/>
    <col min="9861" max="10041" width="9.140625" style="38"/>
    <col min="10042" max="10042" width="9.28515625" style="38" customWidth="1"/>
    <col min="10043" max="10043" width="11.42578125" style="38" customWidth="1"/>
    <col min="10044" max="10044" width="14.140625" style="38" customWidth="1"/>
    <col min="10045" max="10046" width="19.28515625" style="38" customWidth="1"/>
    <col min="10047" max="10047" width="9.140625" style="38"/>
    <col min="10048" max="10050" width="14.85546875" style="38" customWidth="1"/>
    <col min="10051" max="10051" width="16.7109375" style="38" customWidth="1"/>
    <col min="10052" max="10052" width="16.5703125" style="38" customWidth="1"/>
    <col min="10053" max="10053" width="16.7109375" style="38" customWidth="1"/>
    <col min="10054" max="10054" width="16.28515625" style="38" customWidth="1"/>
    <col min="10055" max="10055" width="11.85546875" style="38" customWidth="1"/>
    <col min="10056" max="10056" width="11.7109375" style="38" customWidth="1"/>
    <col min="10057" max="10057" width="10.85546875" style="38" customWidth="1"/>
    <col min="10058" max="10058" width="12" style="38" customWidth="1"/>
    <col min="10059" max="10059" width="14.7109375" style="38" customWidth="1"/>
    <col min="10060" max="10061" width="18.140625" style="38" customWidth="1"/>
    <col min="10062" max="10062" width="11.28515625" style="38" customWidth="1"/>
    <col min="10063" max="10063" width="9.140625" style="38"/>
    <col min="10064" max="10064" width="9.85546875" style="38" customWidth="1"/>
    <col min="10065" max="10067" width="12.7109375" style="38" customWidth="1"/>
    <col min="10068" max="10070" width="16.7109375" style="38" customWidth="1"/>
    <col min="10071" max="10104" width="19.140625" style="38" customWidth="1"/>
    <col min="10105" max="10116" width="18.140625" style="38" customWidth="1"/>
    <col min="10117" max="10297" width="9.140625" style="38"/>
    <col min="10298" max="10298" width="9.28515625" style="38" customWidth="1"/>
    <col min="10299" max="10299" width="11.42578125" style="38" customWidth="1"/>
    <col min="10300" max="10300" width="14.140625" style="38" customWidth="1"/>
    <col min="10301" max="10302" width="19.28515625" style="38" customWidth="1"/>
    <col min="10303" max="10303" width="9.140625" style="38"/>
    <col min="10304" max="10306" width="14.85546875" style="38" customWidth="1"/>
    <col min="10307" max="10307" width="16.7109375" style="38" customWidth="1"/>
    <col min="10308" max="10308" width="16.5703125" style="38" customWidth="1"/>
    <col min="10309" max="10309" width="16.7109375" style="38" customWidth="1"/>
    <col min="10310" max="10310" width="16.28515625" style="38" customWidth="1"/>
    <col min="10311" max="10311" width="11.85546875" style="38" customWidth="1"/>
    <col min="10312" max="10312" width="11.7109375" style="38" customWidth="1"/>
    <col min="10313" max="10313" width="10.85546875" style="38" customWidth="1"/>
    <col min="10314" max="10314" width="12" style="38" customWidth="1"/>
    <col min="10315" max="10315" width="14.7109375" style="38" customWidth="1"/>
    <col min="10316" max="10317" width="18.140625" style="38" customWidth="1"/>
    <col min="10318" max="10318" width="11.28515625" style="38" customWidth="1"/>
    <col min="10319" max="10319" width="9.140625" style="38"/>
    <col min="10320" max="10320" width="9.85546875" style="38" customWidth="1"/>
    <col min="10321" max="10323" width="12.7109375" style="38" customWidth="1"/>
    <col min="10324" max="10326" width="16.7109375" style="38" customWidth="1"/>
    <col min="10327" max="10360" width="19.140625" style="38" customWidth="1"/>
    <col min="10361" max="10372" width="18.140625" style="38" customWidth="1"/>
    <col min="10373" max="10553" width="9.140625" style="38"/>
    <col min="10554" max="10554" width="9.28515625" style="38" customWidth="1"/>
    <col min="10555" max="10555" width="11.42578125" style="38" customWidth="1"/>
    <col min="10556" max="10556" width="14.140625" style="38" customWidth="1"/>
    <col min="10557" max="10558" width="19.28515625" style="38" customWidth="1"/>
    <col min="10559" max="10559" width="9.140625" style="38"/>
    <col min="10560" max="10562" width="14.85546875" style="38" customWidth="1"/>
    <col min="10563" max="10563" width="16.7109375" style="38" customWidth="1"/>
    <col min="10564" max="10564" width="16.5703125" style="38" customWidth="1"/>
    <col min="10565" max="10565" width="16.7109375" style="38" customWidth="1"/>
    <col min="10566" max="10566" width="16.28515625" style="38" customWidth="1"/>
    <col min="10567" max="10567" width="11.85546875" style="38" customWidth="1"/>
    <col min="10568" max="10568" width="11.7109375" style="38" customWidth="1"/>
    <col min="10569" max="10569" width="10.85546875" style="38" customWidth="1"/>
    <col min="10570" max="10570" width="12" style="38" customWidth="1"/>
    <col min="10571" max="10571" width="14.7109375" style="38" customWidth="1"/>
    <col min="10572" max="10573" width="18.140625" style="38" customWidth="1"/>
    <col min="10574" max="10574" width="11.28515625" style="38" customWidth="1"/>
    <col min="10575" max="10575" width="9.140625" style="38"/>
    <col min="10576" max="10576" width="9.85546875" style="38" customWidth="1"/>
    <col min="10577" max="10579" width="12.7109375" style="38" customWidth="1"/>
    <col min="10580" max="10582" width="16.7109375" style="38" customWidth="1"/>
    <col min="10583" max="10616" width="19.140625" style="38" customWidth="1"/>
    <col min="10617" max="10628" width="18.140625" style="38" customWidth="1"/>
    <col min="10629" max="10809" width="9.140625" style="38"/>
    <col min="10810" max="10810" width="9.28515625" style="38" customWidth="1"/>
    <col min="10811" max="10811" width="11.42578125" style="38" customWidth="1"/>
    <col min="10812" max="10812" width="14.140625" style="38" customWidth="1"/>
    <col min="10813" max="10814" width="19.28515625" style="38" customWidth="1"/>
    <col min="10815" max="10815" width="9.140625" style="38"/>
    <col min="10816" max="10818" width="14.85546875" style="38" customWidth="1"/>
    <col min="10819" max="10819" width="16.7109375" style="38" customWidth="1"/>
    <col min="10820" max="10820" width="16.5703125" style="38" customWidth="1"/>
    <col min="10821" max="10821" width="16.7109375" style="38" customWidth="1"/>
    <col min="10822" max="10822" width="16.28515625" style="38" customWidth="1"/>
    <col min="10823" max="10823" width="11.85546875" style="38" customWidth="1"/>
    <col min="10824" max="10824" width="11.7109375" style="38" customWidth="1"/>
    <col min="10825" max="10825" width="10.85546875" style="38" customWidth="1"/>
    <col min="10826" max="10826" width="12" style="38" customWidth="1"/>
    <col min="10827" max="10827" width="14.7109375" style="38" customWidth="1"/>
    <col min="10828" max="10829" width="18.140625" style="38" customWidth="1"/>
    <col min="10830" max="10830" width="11.28515625" style="38" customWidth="1"/>
    <col min="10831" max="10831" width="9.140625" style="38"/>
    <col min="10832" max="10832" width="9.85546875" style="38" customWidth="1"/>
    <col min="10833" max="10835" width="12.7109375" style="38" customWidth="1"/>
    <col min="10836" max="10838" width="16.7109375" style="38" customWidth="1"/>
    <col min="10839" max="10872" width="19.140625" style="38" customWidth="1"/>
    <col min="10873" max="10884" width="18.140625" style="38" customWidth="1"/>
    <col min="10885" max="11065" width="9.140625" style="38"/>
    <col min="11066" max="11066" width="9.28515625" style="38" customWidth="1"/>
    <col min="11067" max="11067" width="11.42578125" style="38" customWidth="1"/>
    <col min="11068" max="11068" width="14.140625" style="38" customWidth="1"/>
    <col min="11069" max="11070" width="19.28515625" style="38" customWidth="1"/>
    <col min="11071" max="11071" width="9.140625" style="38"/>
    <col min="11072" max="11074" width="14.85546875" style="38" customWidth="1"/>
    <col min="11075" max="11075" width="16.7109375" style="38" customWidth="1"/>
    <col min="11076" max="11076" width="16.5703125" style="38" customWidth="1"/>
    <col min="11077" max="11077" width="16.7109375" style="38" customWidth="1"/>
    <col min="11078" max="11078" width="16.28515625" style="38" customWidth="1"/>
    <col min="11079" max="11079" width="11.85546875" style="38" customWidth="1"/>
    <col min="11080" max="11080" width="11.7109375" style="38" customWidth="1"/>
    <col min="11081" max="11081" width="10.85546875" style="38" customWidth="1"/>
    <col min="11082" max="11082" width="12" style="38" customWidth="1"/>
    <col min="11083" max="11083" width="14.7109375" style="38" customWidth="1"/>
    <col min="11084" max="11085" width="18.140625" style="38" customWidth="1"/>
    <col min="11086" max="11086" width="11.28515625" style="38" customWidth="1"/>
    <col min="11087" max="11087" width="9.140625" style="38"/>
    <col min="11088" max="11088" width="9.85546875" style="38" customWidth="1"/>
    <col min="11089" max="11091" width="12.7109375" style="38" customWidth="1"/>
    <col min="11092" max="11094" width="16.7109375" style="38" customWidth="1"/>
    <col min="11095" max="11128" width="19.140625" style="38" customWidth="1"/>
    <col min="11129" max="11140" width="18.140625" style="38" customWidth="1"/>
    <col min="11141" max="16384" width="9.140625" style="38"/>
  </cols>
  <sheetData>
    <row r="1" spans="1:13" s="39" customFormat="1" ht="37.5" customHeight="1" x14ac:dyDescent="0.2">
      <c r="A1" s="210" t="s">
        <v>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3" s="37" customFormat="1" ht="17.2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3" s="37" customFormat="1" ht="29.2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3" s="37" customFormat="1" ht="90" x14ac:dyDescent="0.2">
      <c r="A4" s="48" t="s">
        <v>4</v>
      </c>
      <c r="B4" s="49" t="s">
        <v>5</v>
      </c>
      <c r="C4" s="49" t="s">
        <v>7</v>
      </c>
      <c r="D4" s="49" t="s">
        <v>31</v>
      </c>
      <c r="E4" s="49" t="s">
        <v>0</v>
      </c>
      <c r="F4" s="49" t="s">
        <v>33</v>
      </c>
      <c r="G4" s="59" t="s">
        <v>38</v>
      </c>
      <c r="H4" s="50" t="s">
        <v>16</v>
      </c>
      <c r="I4" s="51" t="s">
        <v>39</v>
      </c>
      <c r="J4" s="52" t="s">
        <v>2</v>
      </c>
      <c r="K4" s="52" t="s">
        <v>3</v>
      </c>
    </row>
    <row r="5" spans="1:13" ht="18" x14ac:dyDescent="0.2">
      <c r="A5" s="53">
        <v>1</v>
      </c>
      <c r="B5" s="54">
        <v>2</v>
      </c>
      <c r="C5" s="54">
        <v>4</v>
      </c>
      <c r="D5" s="53">
        <v>5</v>
      </c>
      <c r="E5" s="54">
        <v>6</v>
      </c>
      <c r="F5" s="53">
        <v>7</v>
      </c>
      <c r="G5" s="53"/>
      <c r="H5" s="55">
        <v>8</v>
      </c>
      <c r="I5" s="56">
        <v>9</v>
      </c>
      <c r="J5" s="57">
        <v>10</v>
      </c>
      <c r="K5" s="58">
        <v>11</v>
      </c>
    </row>
    <row r="6" spans="1:13" s="61" customFormat="1" ht="29.25" customHeight="1" x14ac:dyDescent="0.2">
      <c r="A6" s="216" t="s">
        <v>40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60"/>
      <c r="M6" s="60"/>
    </row>
    <row r="7" spans="1:13" s="61" customFormat="1" ht="18.75" customHeight="1" x14ac:dyDescent="0.2">
      <c r="A7" s="207" t="s">
        <v>41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  <c r="L7" s="60"/>
      <c r="M7" s="60"/>
    </row>
    <row r="8" spans="1:13" s="70" customFormat="1" ht="45" x14ac:dyDescent="0.2">
      <c r="A8" s="63">
        <v>1</v>
      </c>
      <c r="B8" s="71" t="s">
        <v>42</v>
      </c>
      <c r="C8" s="64" t="s">
        <v>43</v>
      </c>
      <c r="D8" s="64" t="s">
        <v>44</v>
      </c>
      <c r="E8" s="65" t="s">
        <v>26</v>
      </c>
      <c r="F8" s="65" t="s">
        <v>45</v>
      </c>
      <c r="G8" s="66">
        <v>2</v>
      </c>
      <c r="H8" s="89">
        <v>35959.5</v>
      </c>
      <c r="I8" s="67">
        <f>H8*G8</f>
        <v>71919</v>
      </c>
      <c r="J8" s="68" t="s">
        <v>35</v>
      </c>
      <c r="K8" s="68" t="s">
        <v>32</v>
      </c>
      <c r="L8" s="60"/>
      <c r="M8" s="69"/>
    </row>
    <row r="9" spans="1:13" s="70" customFormat="1" ht="45" x14ac:dyDescent="0.2">
      <c r="A9" s="63">
        <v>2</v>
      </c>
      <c r="B9" s="71" t="s">
        <v>47</v>
      </c>
      <c r="C9" s="64" t="s">
        <v>43</v>
      </c>
      <c r="D9" s="64" t="s">
        <v>44</v>
      </c>
      <c r="E9" s="65" t="s">
        <v>26</v>
      </c>
      <c r="F9" s="65" t="s">
        <v>45</v>
      </c>
      <c r="G9" s="72">
        <v>2</v>
      </c>
      <c r="H9" s="90">
        <v>144643.5</v>
      </c>
      <c r="I9" s="67">
        <f t="shared" ref="I9:I14" si="0">H9*G9</f>
        <v>289287</v>
      </c>
      <c r="J9" s="68" t="s">
        <v>35</v>
      </c>
      <c r="K9" s="68" t="s">
        <v>32</v>
      </c>
      <c r="L9" s="60"/>
    </row>
    <row r="10" spans="1:13" s="77" customFormat="1" ht="45" x14ac:dyDescent="0.2">
      <c r="A10" s="63">
        <v>3</v>
      </c>
      <c r="B10" s="71" t="s">
        <v>48</v>
      </c>
      <c r="C10" s="64" t="s">
        <v>43</v>
      </c>
      <c r="D10" s="64" t="s">
        <v>44</v>
      </c>
      <c r="E10" s="74" t="s">
        <v>26</v>
      </c>
      <c r="F10" s="74" t="s">
        <v>45</v>
      </c>
      <c r="G10" s="72">
        <v>2</v>
      </c>
      <c r="H10" s="90">
        <v>85581</v>
      </c>
      <c r="I10" s="67">
        <f t="shared" si="0"/>
        <v>171162</v>
      </c>
      <c r="J10" s="68" t="s">
        <v>35</v>
      </c>
      <c r="K10" s="75" t="s">
        <v>32</v>
      </c>
      <c r="L10" s="76"/>
    </row>
    <row r="11" spans="1:13" s="77" customFormat="1" ht="45" x14ac:dyDescent="0.2">
      <c r="A11" s="63">
        <v>4</v>
      </c>
      <c r="B11" s="71" t="s">
        <v>49</v>
      </c>
      <c r="C11" s="64" t="s">
        <v>43</v>
      </c>
      <c r="D11" s="64" t="s">
        <v>44</v>
      </c>
      <c r="E11" s="74" t="s">
        <v>26</v>
      </c>
      <c r="F11" s="74" t="s">
        <v>45</v>
      </c>
      <c r="G11" s="72">
        <v>1</v>
      </c>
      <c r="H11" s="90">
        <v>307606.5</v>
      </c>
      <c r="I11" s="67">
        <f t="shared" si="0"/>
        <v>307606.5</v>
      </c>
      <c r="J11" s="68" t="s">
        <v>35</v>
      </c>
      <c r="K11" s="75" t="s">
        <v>32</v>
      </c>
      <c r="L11" s="76"/>
    </row>
    <row r="12" spans="1:13" s="77" customFormat="1" ht="45" x14ac:dyDescent="0.2">
      <c r="A12" s="63">
        <v>5</v>
      </c>
      <c r="B12" s="71" t="s">
        <v>50</v>
      </c>
      <c r="C12" s="64" t="s">
        <v>43</v>
      </c>
      <c r="D12" s="64" t="s">
        <v>44</v>
      </c>
      <c r="E12" s="74" t="s">
        <v>26</v>
      </c>
      <c r="F12" s="74" t="s">
        <v>45</v>
      </c>
      <c r="G12" s="72">
        <v>1</v>
      </c>
      <c r="H12" s="90">
        <v>64285.5</v>
      </c>
      <c r="I12" s="67">
        <f t="shared" si="0"/>
        <v>64285.5</v>
      </c>
      <c r="J12" s="68" t="s">
        <v>35</v>
      </c>
      <c r="K12" s="75" t="s">
        <v>32</v>
      </c>
      <c r="L12" s="76"/>
    </row>
    <row r="13" spans="1:13" s="77" customFormat="1" ht="45" x14ac:dyDescent="0.2">
      <c r="A13" s="63">
        <v>7</v>
      </c>
      <c r="B13" s="78" t="s">
        <v>51</v>
      </c>
      <c r="C13" s="64" t="s">
        <v>43</v>
      </c>
      <c r="D13" s="64" t="s">
        <v>44</v>
      </c>
      <c r="E13" s="74" t="s">
        <v>26</v>
      </c>
      <c r="F13" s="74" t="s">
        <v>45</v>
      </c>
      <c r="G13" s="72">
        <v>5</v>
      </c>
      <c r="H13" s="90">
        <v>2544</v>
      </c>
      <c r="I13" s="67">
        <f t="shared" si="0"/>
        <v>12720</v>
      </c>
      <c r="J13" s="68" t="s">
        <v>35</v>
      </c>
      <c r="K13" s="75" t="s">
        <v>32</v>
      </c>
      <c r="L13" s="76"/>
    </row>
    <row r="14" spans="1:13" s="77" customFormat="1" ht="45" x14ac:dyDescent="0.2">
      <c r="A14" s="154">
        <v>8</v>
      </c>
      <c r="B14" s="155" t="s">
        <v>52</v>
      </c>
      <c r="C14" s="156" t="s">
        <v>43</v>
      </c>
      <c r="D14" s="156" t="s">
        <v>44</v>
      </c>
      <c r="E14" s="157" t="s">
        <v>26</v>
      </c>
      <c r="F14" s="157" t="s">
        <v>45</v>
      </c>
      <c r="G14" s="158">
        <v>1</v>
      </c>
      <c r="H14" s="159">
        <v>107839.5</v>
      </c>
      <c r="I14" s="160">
        <f t="shared" si="0"/>
        <v>107839.5</v>
      </c>
      <c r="J14" s="161" t="s">
        <v>35</v>
      </c>
      <c r="K14" s="162" t="s">
        <v>32</v>
      </c>
      <c r="L14" s="76"/>
    </row>
    <row r="15" spans="1:13" s="61" customFormat="1" ht="21" customHeight="1" x14ac:dyDescent="0.2">
      <c r="A15" s="212" t="s">
        <v>53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60"/>
      <c r="M15" s="60"/>
    </row>
    <row r="16" spans="1:13" s="77" customFormat="1" ht="45" x14ac:dyDescent="0.2">
      <c r="A16" s="63">
        <v>52</v>
      </c>
      <c r="B16" s="163" t="s">
        <v>54</v>
      </c>
      <c r="C16" s="64" t="s">
        <v>43</v>
      </c>
      <c r="D16" s="64" t="s">
        <v>44</v>
      </c>
      <c r="E16" s="65" t="s">
        <v>26</v>
      </c>
      <c r="F16" s="65" t="s">
        <v>45</v>
      </c>
      <c r="G16" s="164">
        <v>20</v>
      </c>
      <c r="H16" s="165">
        <v>93750</v>
      </c>
      <c r="I16" s="166">
        <f>H16*G16</f>
        <v>1875000</v>
      </c>
      <c r="J16" s="68" t="s">
        <v>35</v>
      </c>
      <c r="K16" s="68" t="s">
        <v>32</v>
      </c>
      <c r="L16" s="76"/>
    </row>
    <row r="17" spans="1:12" s="77" customFormat="1" ht="37.5" customHeight="1" x14ac:dyDescent="0.2">
      <c r="A17" s="63">
        <v>62</v>
      </c>
      <c r="B17" s="80" t="s">
        <v>55</v>
      </c>
      <c r="C17" s="79" t="s">
        <v>43</v>
      </c>
      <c r="D17" s="64" t="s">
        <v>44</v>
      </c>
      <c r="E17" s="74" t="s">
        <v>26</v>
      </c>
      <c r="F17" s="74" t="s">
        <v>45</v>
      </c>
      <c r="G17" s="72">
        <v>8</v>
      </c>
      <c r="H17" s="73">
        <v>137500</v>
      </c>
      <c r="I17" s="67">
        <f>H17*G17</f>
        <v>1100000</v>
      </c>
      <c r="J17" s="75" t="s">
        <v>35</v>
      </c>
      <c r="K17" s="75" t="s">
        <v>32</v>
      </c>
      <c r="L17" s="76"/>
    </row>
    <row r="18" spans="1:12" s="77" customFormat="1" ht="37.5" customHeight="1" x14ac:dyDescent="0.2">
      <c r="A18" s="63">
        <v>8</v>
      </c>
      <c r="B18" s="92" t="s">
        <v>88</v>
      </c>
      <c r="C18" s="79" t="s">
        <v>43</v>
      </c>
      <c r="D18" s="64" t="s">
        <v>44</v>
      </c>
      <c r="E18" s="74" t="s">
        <v>26</v>
      </c>
      <c r="F18" s="91" t="s">
        <v>46</v>
      </c>
      <c r="G18" s="95">
        <v>8</v>
      </c>
      <c r="H18" s="98">
        <v>136038</v>
      </c>
      <c r="I18" s="99">
        <f>H18*G18</f>
        <v>1088304</v>
      </c>
      <c r="J18" s="75" t="s">
        <v>35</v>
      </c>
      <c r="K18" s="75" t="s">
        <v>32</v>
      </c>
      <c r="L18" s="76"/>
    </row>
    <row r="19" spans="1:12" s="77" customFormat="1" ht="37.5" customHeight="1" x14ac:dyDescent="0.2">
      <c r="A19" s="63">
        <v>9</v>
      </c>
      <c r="B19" s="92" t="s">
        <v>89</v>
      </c>
      <c r="C19" s="79" t="s">
        <v>43</v>
      </c>
      <c r="D19" s="64" t="s">
        <v>44</v>
      </c>
      <c r="E19" s="74" t="s">
        <v>26</v>
      </c>
      <c r="F19" s="91" t="s">
        <v>46</v>
      </c>
      <c r="G19" s="95">
        <v>8</v>
      </c>
      <c r="H19" s="98">
        <v>72054</v>
      </c>
      <c r="I19" s="99">
        <f t="shared" ref="I19:I24" si="1">H19*G19</f>
        <v>576432</v>
      </c>
      <c r="J19" s="75" t="s">
        <v>35</v>
      </c>
      <c r="K19" s="75" t="s">
        <v>32</v>
      </c>
      <c r="L19" s="76"/>
    </row>
    <row r="20" spans="1:12" s="77" customFormat="1" ht="37.5" customHeight="1" x14ac:dyDescent="0.2">
      <c r="A20" s="63">
        <v>10</v>
      </c>
      <c r="B20" s="93" t="s">
        <v>90</v>
      </c>
      <c r="C20" s="79" t="s">
        <v>43</v>
      </c>
      <c r="D20" s="64" t="s">
        <v>44</v>
      </c>
      <c r="E20" s="74" t="s">
        <v>26</v>
      </c>
      <c r="F20" s="91" t="s">
        <v>46</v>
      </c>
      <c r="G20" s="95">
        <v>2</v>
      </c>
      <c r="H20" s="98">
        <v>11069</v>
      </c>
      <c r="I20" s="99">
        <f t="shared" si="1"/>
        <v>22138</v>
      </c>
      <c r="J20" s="75" t="s">
        <v>35</v>
      </c>
      <c r="K20" s="75" t="s">
        <v>32</v>
      </c>
      <c r="L20" s="76"/>
    </row>
    <row r="21" spans="1:12" s="77" customFormat="1" ht="37.5" customHeight="1" x14ac:dyDescent="0.2">
      <c r="A21" s="63">
        <v>11</v>
      </c>
      <c r="B21" s="92" t="s">
        <v>91</v>
      </c>
      <c r="C21" s="79" t="s">
        <v>43</v>
      </c>
      <c r="D21" s="64" t="s">
        <v>44</v>
      </c>
      <c r="E21" s="74" t="s">
        <v>26</v>
      </c>
      <c r="F21" s="91" t="s">
        <v>46</v>
      </c>
      <c r="G21" s="95">
        <v>1</v>
      </c>
      <c r="H21" s="98">
        <v>14062.5</v>
      </c>
      <c r="I21" s="99">
        <f t="shared" si="1"/>
        <v>14062.5</v>
      </c>
      <c r="J21" s="75" t="s">
        <v>35</v>
      </c>
      <c r="K21" s="75" t="s">
        <v>32</v>
      </c>
      <c r="L21" s="76"/>
    </row>
    <row r="22" spans="1:12" s="77" customFormat="1" ht="37.5" customHeight="1" x14ac:dyDescent="0.2">
      <c r="A22" s="63">
        <v>60</v>
      </c>
      <c r="B22" s="94" t="s">
        <v>92</v>
      </c>
      <c r="C22" s="79" t="s">
        <v>43</v>
      </c>
      <c r="D22" s="64" t="s">
        <v>44</v>
      </c>
      <c r="E22" s="74" t="s">
        <v>26</v>
      </c>
      <c r="F22" s="96" t="s">
        <v>46</v>
      </c>
      <c r="G22" s="97">
        <v>33</v>
      </c>
      <c r="H22" s="90">
        <v>8035.7</v>
      </c>
      <c r="I22" s="99">
        <f t="shared" si="1"/>
        <v>265178.09999999998</v>
      </c>
      <c r="J22" s="75" t="s">
        <v>35</v>
      </c>
      <c r="K22" s="75" t="s">
        <v>32</v>
      </c>
      <c r="L22" s="76"/>
    </row>
    <row r="23" spans="1:12" s="77" customFormat="1" ht="37.5" customHeight="1" x14ac:dyDescent="0.2">
      <c r="A23" s="63">
        <v>61</v>
      </c>
      <c r="B23" s="94" t="s">
        <v>93</v>
      </c>
      <c r="C23" s="79" t="s">
        <v>43</v>
      </c>
      <c r="D23" s="64" t="s">
        <v>44</v>
      </c>
      <c r="E23" s="74" t="s">
        <v>26</v>
      </c>
      <c r="F23" s="96" t="s">
        <v>46</v>
      </c>
      <c r="G23" s="97">
        <v>33</v>
      </c>
      <c r="H23" s="90">
        <v>9375</v>
      </c>
      <c r="I23" s="99">
        <f t="shared" si="1"/>
        <v>309375</v>
      </c>
      <c r="J23" s="75" t="s">
        <v>35</v>
      </c>
      <c r="K23" s="75" t="s">
        <v>32</v>
      </c>
      <c r="L23" s="76"/>
    </row>
    <row r="24" spans="1:12" s="77" customFormat="1" ht="45" x14ac:dyDescent="0.2">
      <c r="A24" s="154">
        <v>63</v>
      </c>
      <c r="B24" s="180" t="s">
        <v>94</v>
      </c>
      <c r="C24" s="150" t="s">
        <v>43</v>
      </c>
      <c r="D24" s="79" t="s">
        <v>44</v>
      </c>
      <c r="E24" s="181" t="s">
        <v>26</v>
      </c>
      <c r="F24" s="182" t="s">
        <v>95</v>
      </c>
      <c r="G24" s="183">
        <v>1</v>
      </c>
      <c r="H24" s="159">
        <v>896250</v>
      </c>
      <c r="I24" s="184">
        <f t="shared" si="1"/>
        <v>896250</v>
      </c>
      <c r="J24" s="162" t="s">
        <v>35</v>
      </c>
      <c r="K24" s="162" t="s">
        <v>32</v>
      </c>
      <c r="L24" s="76"/>
    </row>
    <row r="25" spans="1:12" s="77" customFormat="1" ht="45" x14ac:dyDescent="0.2">
      <c r="A25" s="185"/>
      <c r="B25" s="191" t="s">
        <v>172</v>
      </c>
      <c r="C25" s="150" t="s">
        <v>43</v>
      </c>
      <c r="D25" s="79" t="s">
        <v>44</v>
      </c>
      <c r="E25" s="181" t="s">
        <v>26</v>
      </c>
      <c r="F25" s="186" t="s">
        <v>46</v>
      </c>
      <c r="G25" s="72">
        <v>10</v>
      </c>
      <c r="H25" s="99">
        <v>1500</v>
      </c>
      <c r="I25" s="108">
        <f>G25*H25*1.068</f>
        <v>16020</v>
      </c>
      <c r="J25" s="162" t="s">
        <v>35</v>
      </c>
      <c r="K25" s="162" t="s">
        <v>32</v>
      </c>
      <c r="L25" s="76"/>
    </row>
    <row r="26" spans="1:12" s="77" customFormat="1" ht="45" x14ac:dyDescent="0.2">
      <c r="A26" s="185"/>
      <c r="B26" s="192" t="s">
        <v>173</v>
      </c>
      <c r="C26" s="150" t="s">
        <v>43</v>
      </c>
      <c r="D26" s="79" t="s">
        <v>44</v>
      </c>
      <c r="E26" s="181" t="s">
        <v>26</v>
      </c>
      <c r="F26" s="186" t="s">
        <v>46</v>
      </c>
      <c r="G26" s="66">
        <v>5</v>
      </c>
      <c r="H26" s="67">
        <v>1000</v>
      </c>
      <c r="I26" s="108">
        <f t="shared" ref="I26:I51" si="2">G26*H26*1.068</f>
        <v>5340</v>
      </c>
      <c r="J26" s="162" t="s">
        <v>35</v>
      </c>
      <c r="K26" s="162" t="s">
        <v>32</v>
      </c>
      <c r="L26" s="76"/>
    </row>
    <row r="27" spans="1:12" s="77" customFormat="1" ht="45" x14ac:dyDescent="0.2">
      <c r="A27" s="185"/>
      <c r="B27" s="192" t="s">
        <v>174</v>
      </c>
      <c r="C27" s="150" t="s">
        <v>43</v>
      </c>
      <c r="D27" s="79" t="s">
        <v>44</v>
      </c>
      <c r="E27" s="181" t="s">
        <v>26</v>
      </c>
      <c r="F27" s="186" t="s">
        <v>46</v>
      </c>
      <c r="G27" s="66">
        <v>2</v>
      </c>
      <c r="H27" s="67">
        <v>1500</v>
      </c>
      <c r="I27" s="108">
        <f t="shared" si="2"/>
        <v>3204</v>
      </c>
      <c r="J27" s="162" t="s">
        <v>35</v>
      </c>
      <c r="K27" s="162" t="s">
        <v>32</v>
      </c>
      <c r="L27" s="76"/>
    </row>
    <row r="28" spans="1:12" s="77" customFormat="1" ht="45" x14ac:dyDescent="0.2">
      <c r="A28" s="185"/>
      <c r="B28" s="192" t="s">
        <v>175</v>
      </c>
      <c r="C28" s="150" t="s">
        <v>43</v>
      </c>
      <c r="D28" s="79" t="s">
        <v>44</v>
      </c>
      <c r="E28" s="181" t="s">
        <v>26</v>
      </c>
      <c r="F28" s="186" t="s">
        <v>46</v>
      </c>
      <c r="G28" s="66">
        <v>4</v>
      </c>
      <c r="H28" s="67">
        <v>2000</v>
      </c>
      <c r="I28" s="108">
        <f t="shared" si="2"/>
        <v>8544</v>
      </c>
      <c r="J28" s="162" t="s">
        <v>35</v>
      </c>
      <c r="K28" s="162" t="s">
        <v>32</v>
      </c>
      <c r="L28" s="76"/>
    </row>
    <row r="29" spans="1:12" s="77" customFormat="1" ht="45" x14ac:dyDescent="0.2">
      <c r="A29" s="185"/>
      <c r="B29" s="187" t="s">
        <v>176</v>
      </c>
      <c r="C29" s="150" t="s">
        <v>43</v>
      </c>
      <c r="D29" s="79" t="s">
        <v>44</v>
      </c>
      <c r="E29" s="181" t="s">
        <v>26</v>
      </c>
      <c r="F29" s="186" t="s">
        <v>46</v>
      </c>
      <c r="G29" s="188">
        <v>4</v>
      </c>
      <c r="H29" s="67">
        <v>2500</v>
      </c>
      <c r="I29" s="108">
        <f t="shared" si="2"/>
        <v>10680</v>
      </c>
      <c r="J29" s="162" t="s">
        <v>35</v>
      </c>
      <c r="K29" s="162" t="s">
        <v>32</v>
      </c>
      <c r="L29" s="76"/>
    </row>
    <row r="30" spans="1:12" s="77" customFormat="1" ht="45" x14ac:dyDescent="0.2">
      <c r="A30" s="185"/>
      <c r="B30" s="193" t="s">
        <v>177</v>
      </c>
      <c r="C30" s="150" t="s">
        <v>43</v>
      </c>
      <c r="D30" s="79" t="s">
        <v>44</v>
      </c>
      <c r="E30" s="181" t="s">
        <v>26</v>
      </c>
      <c r="F30" s="186" t="s">
        <v>46</v>
      </c>
      <c r="G30" s="188">
        <v>4</v>
      </c>
      <c r="H30" s="189">
        <v>2500</v>
      </c>
      <c r="I30" s="108">
        <f t="shared" si="2"/>
        <v>10680</v>
      </c>
      <c r="J30" s="162" t="s">
        <v>35</v>
      </c>
      <c r="K30" s="162" t="s">
        <v>32</v>
      </c>
      <c r="L30" s="76"/>
    </row>
    <row r="31" spans="1:12" s="77" customFormat="1" ht="45" x14ac:dyDescent="0.2">
      <c r="A31" s="185"/>
      <c r="B31" s="192" t="s">
        <v>178</v>
      </c>
      <c r="C31" s="150" t="s">
        <v>43</v>
      </c>
      <c r="D31" s="79" t="s">
        <v>44</v>
      </c>
      <c r="E31" s="181" t="s">
        <v>26</v>
      </c>
      <c r="F31" s="186" t="s">
        <v>46</v>
      </c>
      <c r="G31" s="188">
        <v>2</v>
      </c>
      <c r="H31" s="189">
        <v>60000</v>
      </c>
      <c r="I31" s="108">
        <f t="shared" si="2"/>
        <v>128160</v>
      </c>
      <c r="J31" s="162" t="s">
        <v>35</v>
      </c>
      <c r="K31" s="162" t="s">
        <v>32</v>
      </c>
      <c r="L31" s="76"/>
    </row>
    <row r="32" spans="1:12" s="77" customFormat="1" ht="45" x14ac:dyDescent="0.2">
      <c r="A32" s="185"/>
      <c r="B32" s="192" t="s">
        <v>179</v>
      </c>
      <c r="C32" s="150" t="s">
        <v>43</v>
      </c>
      <c r="D32" s="79" t="s">
        <v>44</v>
      </c>
      <c r="E32" s="181" t="s">
        <v>26</v>
      </c>
      <c r="F32" s="186" t="s">
        <v>46</v>
      </c>
      <c r="G32" s="188">
        <v>2</v>
      </c>
      <c r="H32" s="189">
        <v>15000</v>
      </c>
      <c r="I32" s="108">
        <f t="shared" si="2"/>
        <v>32040</v>
      </c>
      <c r="J32" s="162" t="s">
        <v>35</v>
      </c>
      <c r="K32" s="162" t="s">
        <v>32</v>
      </c>
      <c r="L32" s="76"/>
    </row>
    <row r="33" spans="1:12" s="77" customFormat="1" ht="45" x14ac:dyDescent="0.2">
      <c r="A33" s="185"/>
      <c r="B33" s="194" t="s">
        <v>180</v>
      </c>
      <c r="C33" s="150" t="s">
        <v>43</v>
      </c>
      <c r="D33" s="79" t="s">
        <v>44</v>
      </c>
      <c r="E33" s="181" t="s">
        <v>26</v>
      </c>
      <c r="F33" s="186" t="s">
        <v>46</v>
      </c>
      <c r="G33" s="188">
        <v>2</v>
      </c>
      <c r="H33" s="189">
        <v>15000</v>
      </c>
      <c r="I33" s="108">
        <f t="shared" si="2"/>
        <v>32040</v>
      </c>
      <c r="J33" s="162" t="s">
        <v>35</v>
      </c>
      <c r="K33" s="162" t="s">
        <v>32</v>
      </c>
      <c r="L33" s="76"/>
    </row>
    <row r="34" spans="1:12" s="77" customFormat="1" ht="45" x14ac:dyDescent="0.2">
      <c r="A34" s="185"/>
      <c r="B34" s="190" t="s">
        <v>181</v>
      </c>
      <c r="C34" s="150" t="s">
        <v>43</v>
      </c>
      <c r="D34" s="79" t="s">
        <v>44</v>
      </c>
      <c r="E34" s="181" t="s">
        <v>26</v>
      </c>
      <c r="F34" s="186" t="s">
        <v>46</v>
      </c>
      <c r="G34" s="188">
        <v>6</v>
      </c>
      <c r="H34" s="189">
        <v>12600</v>
      </c>
      <c r="I34" s="108">
        <f t="shared" si="2"/>
        <v>80740.800000000003</v>
      </c>
      <c r="J34" s="162" t="s">
        <v>35</v>
      </c>
      <c r="K34" s="162" t="s">
        <v>32</v>
      </c>
      <c r="L34" s="76"/>
    </row>
    <row r="35" spans="1:12" s="77" customFormat="1" ht="45" x14ac:dyDescent="0.2">
      <c r="A35" s="185"/>
      <c r="B35" s="190" t="s">
        <v>182</v>
      </c>
      <c r="C35" s="150" t="s">
        <v>43</v>
      </c>
      <c r="D35" s="79" t="s">
        <v>44</v>
      </c>
      <c r="E35" s="181" t="s">
        <v>26</v>
      </c>
      <c r="F35" s="186" t="s">
        <v>46</v>
      </c>
      <c r="G35" s="188">
        <v>5</v>
      </c>
      <c r="H35" s="189">
        <v>2930</v>
      </c>
      <c r="I35" s="108">
        <f t="shared" si="2"/>
        <v>15646.2</v>
      </c>
      <c r="J35" s="162" t="s">
        <v>35</v>
      </c>
      <c r="K35" s="162" t="s">
        <v>32</v>
      </c>
      <c r="L35" s="76"/>
    </row>
    <row r="36" spans="1:12" s="77" customFormat="1" ht="45" x14ac:dyDescent="0.2">
      <c r="A36" s="185"/>
      <c r="B36" s="190" t="s">
        <v>183</v>
      </c>
      <c r="C36" s="150" t="s">
        <v>43</v>
      </c>
      <c r="D36" s="79" t="s">
        <v>44</v>
      </c>
      <c r="E36" s="181" t="s">
        <v>26</v>
      </c>
      <c r="F36" s="186" t="s">
        <v>46</v>
      </c>
      <c r="G36" s="188">
        <v>5</v>
      </c>
      <c r="H36" s="189">
        <v>2930</v>
      </c>
      <c r="I36" s="108">
        <f t="shared" si="2"/>
        <v>15646.2</v>
      </c>
      <c r="J36" s="162" t="s">
        <v>35</v>
      </c>
      <c r="K36" s="162" t="s">
        <v>32</v>
      </c>
      <c r="L36" s="76"/>
    </row>
    <row r="37" spans="1:12" s="77" customFormat="1" ht="45" x14ac:dyDescent="0.2">
      <c r="A37" s="185"/>
      <c r="B37" s="190" t="s">
        <v>184</v>
      </c>
      <c r="C37" s="150" t="s">
        <v>43</v>
      </c>
      <c r="D37" s="79" t="s">
        <v>44</v>
      </c>
      <c r="E37" s="181" t="s">
        <v>26</v>
      </c>
      <c r="F37" s="186" t="s">
        <v>46</v>
      </c>
      <c r="G37" s="188">
        <v>3</v>
      </c>
      <c r="H37" s="189">
        <v>60200</v>
      </c>
      <c r="I37" s="108">
        <f t="shared" si="2"/>
        <v>192880.80000000002</v>
      </c>
      <c r="J37" s="162" t="s">
        <v>35</v>
      </c>
      <c r="K37" s="162" t="s">
        <v>32</v>
      </c>
      <c r="L37" s="76"/>
    </row>
    <row r="38" spans="1:12" s="77" customFormat="1" ht="45" x14ac:dyDescent="0.2">
      <c r="A38" s="185"/>
      <c r="B38" s="190" t="s">
        <v>185</v>
      </c>
      <c r="C38" s="150" t="s">
        <v>43</v>
      </c>
      <c r="D38" s="79" t="s">
        <v>44</v>
      </c>
      <c r="E38" s="181" t="s">
        <v>26</v>
      </c>
      <c r="F38" s="107" t="s">
        <v>46</v>
      </c>
      <c r="G38" s="188">
        <v>1</v>
      </c>
      <c r="H38" s="189">
        <v>116900</v>
      </c>
      <c r="I38" s="108">
        <f t="shared" si="2"/>
        <v>124849.20000000001</v>
      </c>
      <c r="J38" s="162" t="s">
        <v>35</v>
      </c>
      <c r="K38" s="162" t="s">
        <v>32</v>
      </c>
      <c r="L38" s="76"/>
    </row>
    <row r="39" spans="1:12" s="77" customFormat="1" ht="45" x14ac:dyDescent="0.2">
      <c r="A39" s="185"/>
      <c r="B39" s="190" t="s">
        <v>186</v>
      </c>
      <c r="C39" s="150" t="s">
        <v>43</v>
      </c>
      <c r="D39" s="79" t="s">
        <v>44</v>
      </c>
      <c r="E39" s="181" t="s">
        <v>26</v>
      </c>
      <c r="F39" s="107" t="s">
        <v>46</v>
      </c>
      <c r="G39" s="188">
        <v>2</v>
      </c>
      <c r="H39" s="189">
        <v>50630</v>
      </c>
      <c r="I39" s="108">
        <f t="shared" si="2"/>
        <v>108145.68000000001</v>
      </c>
      <c r="J39" s="162" t="s">
        <v>35</v>
      </c>
      <c r="K39" s="162" t="s">
        <v>32</v>
      </c>
      <c r="L39" s="76"/>
    </row>
    <row r="40" spans="1:12" s="77" customFormat="1" ht="45" x14ac:dyDescent="0.2">
      <c r="A40" s="185"/>
      <c r="B40" s="190" t="s">
        <v>187</v>
      </c>
      <c r="C40" s="150" t="s">
        <v>43</v>
      </c>
      <c r="D40" s="79" t="s">
        <v>44</v>
      </c>
      <c r="E40" s="181" t="s">
        <v>26</v>
      </c>
      <c r="F40" s="107" t="s">
        <v>46</v>
      </c>
      <c r="G40" s="188">
        <v>1</v>
      </c>
      <c r="H40" s="189">
        <v>8400</v>
      </c>
      <c r="I40" s="108">
        <f t="shared" si="2"/>
        <v>8971.2000000000007</v>
      </c>
      <c r="J40" s="162" t="s">
        <v>35</v>
      </c>
      <c r="K40" s="162" t="s">
        <v>32</v>
      </c>
      <c r="L40" s="76"/>
    </row>
    <row r="41" spans="1:12" s="77" customFormat="1" ht="45" x14ac:dyDescent="0.2">
      <c r="A41" s="185"/>
      <c r="B41" s="190" t="s">
        <v>188</v>
      </c>
      <c r="C41" s="150" t="s">
        <v>43</v>
      </c>
      <c r="D41" s="79" t="s">
        <v>44</v>
      </c>
      <c r="E41" s="181" t="s">
        <v>26</v>
      </c>
      <c r="F41" s="107" t="s">
        <v>46</v>
      </c>
      <c r="G41" s="188">
        <v>1</v>
      </c>
      <c r="H41" s="189">
        <v>8400</v>
      </c>
      <c r="I41" s="108">
        <f t="shared" si="2"/>
        <v>8971.2000000000007</v>
      </c>
      <c r="J41" s="162" t="s">
        <v>35</v>
      </c>
      <c r="K41" s="162" t="s">
        <v>32</v>
      </c>
      <c r="L41" s="76"/>
    </row>
    <row r="42" spans="1:12" s="77" customFormat="1" ht="45" x14ac:dyDescent="0.2">
      <c r="A42" s="185"/>
      <c r="B42" s="190" t="s">
        <v>189</v>
      </c>
      <c r="C42" s="150" t="s">
        <v>43</v>
      </c>
      <c r="D42" s="79" t="s">
        <v>44</v>
      </c>
      <c r="E42" s="181" t="s">
        <v>26</v>
      </c>
      <c r="F42" s="107" t="s">
        <v>46</v>
      </c>
      <c r="G42" s="72">
        <v>100</v>
      </c>
      <c r="H42" s="99">
        <v>2000</v>
      </c>
      <c r="I42" s="108">
        <f t="shared" si="2"/>
        <v>213600</v>
      </c>
      <c r="J42" s="162" t="s">
        <v>35</v>
      </c>
      <c r="K42" s="162" t="s">
        <v>32</v>
      </c>
      <c r="L42" s="76"/>
    </row>
    <row r="43" spans="1:12" s="77" customFormat="1" ht="45" x14ac:dyDescent="0.2">
      <c r="A43" s="185"/>
      <c r="B43" s="190" t="s">
        <v>190</v>
      </c>
      <c r="C43" s="150" t="s">
        <v>43</v>
      </c>
      <c r="D43" s="79" t="s">
        <v>44</v>
      </c>
      <c r="E43" s="181" t="s">
        <v>26</v>
      </c>
      <c r="F43" s="107" t="s">
        <v>46</v>
      </c>
      <c r="G43" s="72">
        <v>2</v>
      </c>
      <c r="H43" s="99">
        <v>15680</v>
      </c>
      <c r="I43" s="108">
        <f t="shared" si="2"/>
        <v>33492.480000000003</v>
      </c>
      <c r="J43" s="162" t="s">
        <v>35</v>
      </c>
      <c r="K43" s="162" t="s">
        <v>32</v>
      </c>
      <c r="L43" s="76"/>
    </row>
    <row r="44" spans="1:12" s="77" customFormat="1" ht="45" x14ac:dyDescent="0.2">
      <c r="A44" s="185"/>
      <c r="B44" s="190" t="s">
        <v>191</v>
      </c>
      <c r="C44" s="150" t="s">
        <v>43</v>
      </c>
      <c r="D44" s="79" t="s">
        <v>44</v>
      </c>
      <c r="E44" s="181" t="s">
        <v>26</v>
      </c>
      <c r="F44" s="81" t="s">
        <v>46</v>
      </c>
      <c r="G44" s="188">
        <v>10</v>
      </c>
      <c r="H44" s="189">
        <v>2000</v>
      </c>
      <c r="I44" s="108">
        <f t="shared" si="2"/>
        <v>21360</v>
      </c>
      <c r="J44" s="162" t="s">
        <v>35</v>
      </c>
      <c r="K44" s="162" t="s">
        <v>32</v>
      </c>
      <c r="L44" s="76"/>
    </row>
    <row r="45" spans="1:12" s="77" customFormat="1" ht="45" x14ac:dyDescent="0.2">
      <c r="A45" s="185"/>
      <c r="B45" s="190" t="s">
        <v>192</v>
      </c>
      <c r="C45" s="150" t="s">
        <v>43</v>
      </c>
      <c r="D45" s="79" t="s">
        <v>44</v>
      </c>
      <c r="E45" s="181" t="s">
        <v>26</v>
      </c>
      <c r="F45" s="81" t="s">
        <v>46</v>
      </c>
      <c r="G45" s="188">
        <v>10</v>
      </c>
      <c r="H45" s="189">
        <v>1500</v>
      </c>
      <c r="I45" s="108">
        <f t="shared" si="2"/>
        <v>16020</v>
      </c>
      <c r="J45" s="162" t="s">
        <v>35</v>
      </c>
      <c r="K45" s="162" t="s">
        <v>32</v>
      </c>
      <c r="L45" s="76"/>
    </row>
    <row r="46" spans="1:12" s="77" customFormat="1" ht="45" x14ac:dyDescent="0.2">
      <c r="A46" s="185"/>
      <c r="B46" s="190" t="s">
        <v>193</v>
      </c>
      <c r="C46" s="150" t="s">
        <v>43</v>
      </c>
      <c r="D46" s="79" t="s">
        <v>44</v>
      </c>
      <c r="E46" s="181" t="s">
        <v>26</v>
      </c>
      <c r="F46" s="81" t="s">
        <v>46</v>
      </c>
      <c r="G46" s="188">
        <v>5</v>
      </c>
      <c r="H46" s="189">
        <v>900</v>
      </c>
      <c r="I46" s="108">
        <f t="shared" si="2"/>
        <v>4806</v>
      </c>
      <c r="J46" s="162" t="s">
        <v>35</v>
      </c>
      <c r="K46" s="162" t="s">
        <v>32</v>
      </c>
      <c r="L46" s="76"/>
    </row>
    <row r="47" spans="1:12" s="77" customFormat="1" ht="45" x14ac:dyDescent="0.2">
      <c r="A47" s="185"/>
      <c r="B47" s="190" t="s">
        <v>194</v>
      </c>
      <c r="C47" s="150" t="s">
        <v>43</v>
      </c>
      <c r="D47" s="79" t="s">
        <v>44</v>
      </c>
      <c r="E47" s="181" t="s">
        <v>26</v>
      </c>
      <c r="F47" s="81" t="s">
        <v>46</v>
      </c>
      <c r="G47" s="188">
        <v>3</v>
      </c>
      <c r="H47" s="67">
        <v>1000</v>
      </c>
      <c r="I47" s="108">
        <f t="shared" si="2"/>
        <v>3204</v>
      </c>
      <c r="J47" s="162" t="s">
        <v>35</v>
      </c>
      <c r="K47" s="162" t="s">
        <v>32</v>
      </c>
      <c r="L47" s="76"/>
    </row>
    <row r="48" spans="1:12" s="77" customFormat="1" ht="45" x14ac:dyDescent="0.2">
      <c r="A48" s="185"/>
      <c r="B48" s="190" t="s">
        <v>195</v>
      </c>
      <c r="C48" s="150" t="s">
        <v>43</v>
      </c>
      <c r="D48" s="79" t="s">
        <v>44</v>
      </c>
      <c r="E48" s="181" t="s">
        <v>26</v>
      </c>
      <c r="F48" s="81" t="s">
        <v>46</v>
      </c>
      <c r="G48" s="188">
        <v>2</v>
      </c>
      <c r="H48" s="67">
        <v>2500</v>
      </c>
      <c r="I48" s="108">
        <f t="shared" si="2"/>
        <v>5340</v>
      </c>
      <c r="J48" s="162" t="s">
        <v>35</v>
      </c>
      <c r="K48" s="162" t="s">
        <v>32</v>
      </c>
      <c r="L48" s="76"/>
    </row>
    <row r="49" spans="1:13" s="77" customFormat="1" ht="45" x14ac:dyDescent="0.2">
      <c r="A49" s="185"/>
      <c r="B49" s="190" t="s">
        <v>196</v>
      </c>
      <c r="C49" s="150" t="s">
        <v>43</v>
      </c>
      <c r="D49" s="79" t="s">
        <v>44</v>
      </c>
      <c r="E49" s="181" t="s">
        <v>26</v>
      </c>
      <c r="F49" s="81" t="s">
        <v>199</v>
      </c>
      <c r="G49" s="66">
        <v>100</v>
      </c>
      <c r="H49" s="67">
        <v>400</v>
      </c>
      <c r="I49" s="108">
        <f t="shared" si="2"/>
        <v>42720</v>
      </c>
      <c r="J49" s="162" t="s">
        <v>35</v>
      </c>
      <c r="K49" s="162" t="s">
        <v>32</v>
      </c>
      <c r="L49" s="76"/>
    </row>
    <row r="50" spans="1:13" s="77" customFormat="1" ht="45" x14ac:dyDescent="0.2">
      <c r="A50" s="195"/>
      <c r="B50" s="200" t="s">
        <v>197</v>
      </c>
      <c r="C50" s="150" t="s">
        <v>43</v>
      </c>
      <c r="D50" s="150" t="s">
        <v>44</v>
      </c>
      <c r="E50" s="181" t="s">
        <v>26</v>
      </c>
      <c r="F50" s="196" t="s">
        <v>46</v>
      </c>
      <c r="G50" s="197">
        <v>30</v>
      </c>
      <c r="H50" s="198">
        <v>1200</v>
      </c>
      <c r="I50" s="199">
        <f t="shared" si="2"/>
        <v>38448</v>
      </c>
      <c r="J50" s="162" t="s">
        <v>35</v>
      </c>
      <c r="K50" s="162" t="s">
        <v>32</v>
      </c>
      <c r="L50" s="76"/>
    </row>
    <row r="51" spans="1:13" s="77" customFormat="1" ht="45" x14ac:dyDescent="0.2">
      <c r="A51" s="185"/>
      <c r="B51" s="190" t="s">
        <v>198</v>
      </c>
      <c r="C51" s="79" t="s">
        <v>43</v>
      </c>
      <c r="D51" s="79" t="s">
        <v>44</v>
      </c>
      <c r="E51" s="74" t="s">
        <v>26</v>
      </c>
      <c r="F51" s="81" t="s">
        <v>46</v>
      </c>
      <c r="G51" s="66">
        <v>10</v>
      </c>
      <c r="H51" s="67">
        <v>1750</v>
      </c>
      <c r="I51" s="108">
        <f t="shared" si="2"/>
        <v>18690</v>
      </c>
      <c r="J51" s="84" t="s">
        <v>35</v>
      </c>
      <c r="K51" s="84" t="s">
        <v>32</v>
      </c>
      <c r="L51" s="76"/>
    </row>
    <row r="52" spans="1:13" s="61" customFormat="1" ht="25.5" customHeight="1" x14ac:dyDescent="0.2">
      <c r="A52" s="213" t="s">
        <v>56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5"/>
      <c r="L52" s="60"/>
      <c r="M52" s="60"/>
    </row>
    <row r="53" spans="1:13" s="61" customFormat="1" ht="24.75" customHeight="1" x14ac:dyDescent="0.2">
      <c r="A53" s="212" t="s">
        <v>57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60"/>
      <c r="M53" s="60"/>
    </row>
    <row r="54" spans="1:13" s="77" customFormat="1" ht="45" x14ac:dyDescent="0.2">
      <c r="A54" s="81">
        <v>1</v>
      </c>
      <c r="B54" s="82" t="s">
        <v>58</v>
      </c>
      <c r="C54" s="79" t="s">
        <v>43</v>
      </c>
      <c r="D54" s="64" t="s">
        <v>44</v>
      </c>
      <c r="E54" s="74" t="s">
        <v>26</v>
      </c>
      <c r="F54" s="74" t="s">
        <v>45</v>
      </c>
      <c r="G54" s="83">
        <v>1</v>
      </c>
      <c r="H54" s="83">
        <f>989900/1.12</f>
        <v>883839.28571428568</v>
      </c>
      <c r="I54" s="83">
        <f>H54*G54</f>
        <v>883839.28571428568</v>
      </c>
      <c r="J54" s="79" t="s">
        <v>35</v>
      </c>
      <c r="K54" s="84" t="s">
        <v>32</v>
      </c>
      <c r="L54" s="76"/>
    </row>
    <row r="55" spans="1:13" s="77" customFormat="1" ht="45" x14ac:dyDescent="0.2">
      <c r="A55" s="81">
        <v>2</v>
      </c>
      <c r="B55" s="82" t="s">
        <v>59</v>
      </c>
      <c r="C55" s="79" t="s">
        <v>43</v>
      </c>
      <c r="D55" s="64" t="s">
        <v>44</v>
      </c>
      <c r="E55" s="74" t="s">
        <v>26</v>
      </c>
      <c r="F55" s="74" t="s">
        <v>45</v>
      </c>
      <c r="G55" s="83">
        <v>1</v>
      </c>
      <c r="H55" s="83">
        <f>1313900/1.12</f>
        <v>1173125</v>
      </c>
      <c r="I55" s="83">
        <f t="shared" ref="I55:I59" si="3">H55*G55</f>
        <v>1173125</v>
      </c>
      <c r="J55" s="79" t="s">
        <v>35</v>
      </c>
      <c r="K55" s="84" t="s">
        <v>32</v>
      </c>
      <c r="L55" s="76"/>
    </row>
    <row r="56" spans="1:13" s="77" customFormat="1" ht="45" x14ac:dyDescent="0.2">
      <c r="A56" s="81">
        <v>3</v>
      </c>
      <c r="B56" s="82" t="s">
        <v>60</v>
      </c>
      <c r="C56" s="79" t="s">
        <v>43</v>
      </c>
      <c r="D56" s="64" t="s">
        <v>44</v>
      </c>
      <c r="E56" s="74" t="s">
        <v>26</v>
      </c>
      <c r="F56" s="74" t="s">
        <v>45</v>
      </c>
      <c r="G56" s="83">
        <v>1</v>
      </c>
      <c r="H56" s="83">
        <f>991800/1.12</f>
        <v>885535.7142857142</v>
      </c>
      <c r="I56" s="83">
        <f t="shared" si="3"/>
        <v>885535.7142857142</v>
      </c>
      <c r="J56" s="79" t="s">
        <v>35</v>
      </c>
      <c r="K56" s="84" t="s">
        <v>32</v>
      </c>
      <c r="L56" s="76"/>
    </row>
    <row r="57" spans="1:13" s="77" customFormat="1" ht="45" x14ac:dyDescent="0.2">
      <c r="A57" s="81">
        <v>4</v>
      </c>
      <c r="B57" s="82" t="s">
        <v>61</v>
      </c>
      <c r="C57" s="79" t="s">
        <v>43</v>
      </c>
      <c r="D57" s="64" t="s">
        <v>44</v>
      </c>
      <c r="E57" s="74" t="s">
        <v>26</v>
      </c>
      <c r="F57" s="74" t="s">
        <v>45</v>
      </c>
      <c r="G57" s="83">
        <v>1</v>
      </c>
      <c r="H57" s="83">
        <f>4091200/1.12</f>
        <v>3652857.1428571427</v>
      </c>
      <c r="I57" s="83">
        <f t="shared" si="3"/>
        <v>3652857.1428571427</v>
      </c>
      <c r="J57" s="79" t="s">
        <v>35</v>
      </c>
      <c r="K57" s="84" t="s">
        <v>32</v>
      </c>
      <c r="L57" s="76"/>
    </row>
    <row r="58" spans="1:13" s="77" customFormat="1" ht="45" x14ac:dyDescent="0.2">
      <c r="A58" s="81">
        <v>5</v>
      </c>
      <c r="B58" s="85" t="s">
        <v>62</v>
      </c>
      <c r="C58" s="79" t="s">
        <v>43</v>
      </c>
      <c r="D58" s="64" t="s">
        <v>44</v>
      </c>
      <c r="E58" s="74" t="s">
        <v>26</v>
      </c>
      <c r="F58" s="74" t="s">
        <v>45</v>
      </c>
      <c r="G58" s="83">
        <v>2</v>
      </c>
      <c r="H58" s="83">
        <f>291650/1.12</f>
        <v>260401.78571428568</v>
      </c>
      <c r="I58" s="83">
        <f t="shared" si="3"/>
        <v>520803.57142857136</v>
      </c>
      <c r="J58" s="79" t="s">
        <v>35</v>
      </c>
      <c r="K58" s="84" t="s">
        <v>32</v>
      </c>
      <c r="L58" s="76"/>
    </row>
    <row r="59" spans="1:13" s="77" customFormat="1" ht="45" x14ac:dyDescent="0.2">
      <c r="A59" s="81">
        <v>6</v>
      </c>
      <c r="B59" s="82" t="s">
        <v>63</v>
      </c>
      <c r="C59" s="79" t="s">
        <v>43</v>
      </c>
      <c r="D59" s="64" t="s">
        <v>44</v>
      </c>
      <c r="E59" s="74" t="s">
        <v>26</v>
      </c>
      <c r="F59" s="74" t="s">
        <v>45</v>
      </c>
      <c r="G59" s="83">
        <v>1</v>
      </c>
      <c r="H59" s="83">
        <f>192850/1.12</f>
        <v>172187.49999999997</v>
      </c>
      <c r="I59" s="83">
        <f t="shared" si="3"/>
        <v>172187.49999999997</v>
      </c>
      <c r="J59" s="79" t="s">
        <v>35</v>
      </c>
      <c r="K59" s="84" t="s">
        <v>32</v>
      </c>
      <c r="L59" s="76"/>
    </row>
    <row r="60" spans="1:13" s="61" customFormat="1" ht="24" customHeight="1" x14ac:dyDescent="0.2">
      <c r="A60" s="207" t="s">
        <v>64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60"/>
      <c r="M60" s="60"/>
    </row>
    <row r="61" spans="1:13" s="77" customFormat="1" ht="45" x14ac:dyDescent="0.2">
      <c r="A61" s="81">
        <v>1</v>
      </c>
      <c r="B61" s="86" t="s">
        <v>65</v>
      </c>
      <c r="C61" s="79" t="s">
        <v>43</v>
      </c>
      <c r="D61" s="64" t="s">
        <v>44</v>
      </c>
      <c r="E61" s="74" t="s">
        <v>26</v>
      </c>
      <c r="F61" s="74" t="s">
        <v>45</v>
      </c>
      <c r="G61" s="83">
        <v>3</v>
      </c>
      <c r="H61" s="87">
        <f>462672/1.12</f>
        <v>413099.99999999994</v>
      </c>
      <c r="I61" s="87">
        <f>H61*G61</f>
        <v>1239299.9999999998</v>
      </c>
      <c r="J61" s="79" t="s">
        <v>35</v>
      </c>
      <c r="K61" s="84" t="s">
        <v>32</v>
      </c>
      <c r="L61" s="76"/>
    </row>
    <row r="62" spans="1:13" s="77" customFormat="1" ht="45" x14ac:dyDescent="0.2">
      <c r="A62" s="81">
        <v>2</v>
      </c>
      <c r="B62" s="86" t="s">
        <v>66</v>
      </c>
      <c r="C62" s="79" t="s">
        <v>43</v>
      </c>
      <c r="D62" s="64" t="s">
        <v>44</v>
      </c>
      <c r="E62" s="74" t="s">
        <v>26</v>
      </c>
      <c r="F62" s="74" t="s">
        <v>45</v>
      </c>
      <c r="G62" s="83">
        <v>4</v>
      </c>
      <c r="H62" s="87">
        <f>439200/1.12</f>
        <v>392142.8571428571</v>
      </c>
      <c r="I62" s="87">
        <f t="shared" ref="I62:I83" si="4">H62*G62</f>
        <v>1568571.4285714284</v>
      </c>
      <c r="J62" s="79" t="s">
        <v>35</v>
      </c>
      <c r="K62" s="84" t="s">
        <v>32</v>
      </c>
      <c r="L62" s="76"/>
    </row>
    <row r="63" spans="1:13" s="77" customFormat="1" ht="45" x14ac:dyDescent="0.2">
      <c r="A63" s="81">
        <v>3</v>
      </c>
      <c r="B63" s="86" t="s">
        <v>67</v>
      </c>
      <c r="C63" s="79" t="s">
        <v>43</v>
      </c>
      <c r="D63" s="64" t="s">
        <v>44</v>
      </c>
      <c r="E63" s="74" t="s">
        <v>26</v>
      </c>
      <c r="F63" s="74" t="s">
        <v>45</v>
      </c>
      <c r="G63" s="83">
        <v>10</v>
      </c>
      <c r="H63" s="87">
        <f>10700/1.12</f>
        <v>9553.5714285714275</v>
      </c>
      <c r="I63" s="87">
        <f t="shared" si="4"/>
        <v>95535.714285714275</v>
      </c>
      <c r="J63" s="79" t="s">
        <v>35</v>
      </c>
      <c r="K63" s="84" t="s">
        <v>32</v>
      </c>
      <c r="L63" s="76"/>
    </row>
    <row r="64" spans="1:13" s="77" customFormat="1" ht="36.75" customHeight="1" x14ac:dyDescent="0.2">
      <c r="A64" s="81">
        <v>4</v>
      </c>
      <c r="B64" s="86" t="s">
        <v>68</v>
      </c>
      <c r="C64" s="79" t="s">
        <v>43</v>
      </c>
      <c r="D64" s="64" t="s">
        <v>44</v>
      </c>
      <c r="E64" s="74" t="s">
        <v>26</v>
      </c>
      <c r="F64" s="74" t="s">
        <v>45</v>
      </c>
      <c r="G64" s="83">
        <v>10</v>
      </c>
      <c r="H64" s="87">
        <f t="shared" ref="H64:H72" si="5">10700/1.12</f>
        <v>9553.5714285714275</v>
      </c>
      <c r="I64" s="87">
        <f t="shared" si="4"/>
        <v>95535.714285714275</v>
      </c>
      <c r="J64" s="79" t="s">
        <v>35</v>
      </c>
      <c r="K64" s="84" t="s">
        <v>32</v>
      </c>
      <c r="L64" s="76"/>
    </row>
    <row r="65" spans="1:12" s="77" customFormat="1" ht="36.75" customHeight="1" x14ac:dyDescent="0.2">
      <c r="A65" s="81">
        <v>5</v>
      </c>
      <c r="B65" s="86" t="s">
        <v>69</v>
      </c>
      <c r="C65" s="79" t="s">
        <v>43</v>
      </c>
      <c r="D65" s="64" t="s">
        <v>44</v>
      </c>
      <c r="E65" s="74" t="s">
        <v>26</v>
      </c>
      <c r="F65" s="74" t="s">
        <v>45</v>
      </c>
      <c r="G65" s="83">
        <v>10</v>
      </c>
      <c r="H65" s="87">
        <f t="shared" si="5"/>
        <v>9553.5714285714275</v>
      </c>
      <c r="I65" s="87">
        <f t="shared" si="4"/>
        <v>95535.714285714275</v>
      </c>
      <c r="J65" s="79" t="s">
        <v>35</v>
      </c>
      <c r="K65" s="84" t="s">
        <v>32</v>
      </c>
      <c r="L65" s="76"/>
    </row>
    <row r="66" spans="1:12" s="77" customFormat="1" ht="36.75" customHeight="1" x14ac:dyDescent="0.2">
      <c r="A66" s="81">
        <v>6</v>
      </c>
      <c r="B66" s="86" t="s">
        <v>70</v>
      </c>
      <c r="C66" s="79" t="s">
        <v>43</v>
      </c>
      <c r="D66" s="64" t="s">
        <v>44</v>
      </c>
      <c r="E66" s="74" t="s">
        <v>26</v>
      </c>
      <c r="F66" s="74" t="s">
        <v>45</v>
      </c>
      <c r="G66" s="83">
        <v>10</v>
      </c>
      <c r="H66" s="87">
        <f t="shared" si="5"/>
        <v>9553.5714285714275</v>
      </c>
      <c r="I66" s="87">
        <f t="shared" si="4"/>
        <v>95535.714285714275</v>
      </c>
      <c r="J66" s="79" t="s">
        <v>35</v>
      </c>
      <c r="K66" s="84" t="s">
        <v>32</v>
      </c>
      <c r="L66" s="76"/>
    </row>
    <row r="67" spans="1:12" s="77" customFormat="1" ht="36.75" customHeight="1" x14ac:dyDescent="0.2">
      <c r="A67" s="81">
        <v>7</v>
      </c>
      <c r="B67" s="86" t="s">
        <v>71</v>
      </c>
      <c r="C67" s="79" t="s">
        <v>43</v>
      </c>
      <c r="D67" s="64" t="s">
        <v>44</v>
      </c>
      <c r="E67" s="74" t="s">
        <v>26</v>
      </c>
      <c r="F67" s="74" t="s">
        <v>45</v>
      </c>
      <c r="G67" s="83">
        <v>10</v>
      </c>
      <c r="H67" s="87">
        <f t="shared" si="5"/>
        <v>9553.5714285714275</v>
      </c>
      <c r="I67" s="87">
        <f t="shared" si="4"/>
        <v>95535.714285714275</v>
      </c>
      <c r="J67" s="79" t="s">
        <v>35</v>
      </c>
      <c r="K67" s="84" t="s">
        <v>32</v>
      </c>
      <c r="L67" s="76"/>
    </row>
    <row r="68" spans="1:12" s="77" customFormat="1" ht="32.25" customHeight="1" x14ac:dyDescent="0.2">
      <c r="A68" s="81">
        <v>8</v>
      </c>
      <c r="B68" s="86" t="s">
        <v>72</v>
      </c>
      <c r="C68" s="79" t="s">
        <v>43</v>
      </c>
      <c r="D68" s="64" t="s">
        <v>44</v>
      </c>
      <c r="E68" s="74" t="s">
        <v>26</v>
      </c>
      <c r="F68" s="74" t="s">
        <v>45</v>
      </c>
      <c r="G68" s="83">
        <v>5</v>
      </c>
      <c r="H68" s="87">
        <f t="shared" si="5"/>
        <v>9553.5714285714275</v>
      </c>
      <c r="I68" s="87">
        <f t="shared" si="4"/>
        <v>47767.857142857138</v>
      </c>
      <c r="J68" s="79" t="s">
        <v>35</v>
      </c>
      <c r="K68" s="84" t="s">
        <v>32</v>
      </c>
      <c r="L68" s="76"/>
    </row>
    <row r="69" spans="1:12" s="77" customFormat="1" ht="45" x14ac:dyDescent="0.2">
      <c r="A69" s="81">
        <v>9</v>
      </c>
      <c r="B69" s="86" t="s">
        <v>73</v>
      </c>
      <c r="C69" s="79" t="s">
        <v>43</v>
      </c>
      <c r="D69" s="64" t="s">
        <v>44</v>
      </c>
      <c r="E69" s="74" t="s">
        <v>26</v>
      </c>
      <c r="F69" s="74" t="s">
        <v>45</v>
      </c>
      <c r="G69" s="83">
        <v>5</v>
      </c>
      <c r="H69" s="87">
        <f t="shared" si="5"/>
        <v>9553.5714285714275</v>
      </c>
      <c r="I69" s="87">
        <f t="shared" si="4"/>
        <v>47767.857142857138</v>
      </c>
      <c r="J69" s="79" t="s">
        <v>35</v>
      </c>
      <c r="K69" s="84" t="s">
        <v>32</v>
      </c>
      <c r="L69" s="76"/>
    </row>
    <row r="70" spans="1:12" s="77" customFormat="1" ht="45" x14ac:dyDescent="0.2">
      <c r="A70" s="81">
        <v>10</v>
      </c>
      <c r="B70" s="86" t="s">
        <v>74</v>
      </c>
      <c r="C70" s="79" t="s">
        <v>43</v>
      </c>
      <c r="D70" s="64" t="s">
        <v>44</v>
      </c>
      <c r="E70" s="74" t="s">
        <v>26</v>
      </c>
      <c r="F70" s="74" t="s">
        <v>45</v>
      </c>
      <c r="G70" s="83">
        <v>5</v>
      </c>
      <c r="H70" s="87">
        <f t="shared" si="5"/>
        <v>9553.5714285714275</v>
      </c>
      <c r="I70" s="87">
        <f t="shared" si="4"/>
        <v>47767.857142857138</v>
      </c>
      <c r="J70" s="79" t="s">
        <v>35</v>
      </c>
      <c r="K70" s="84" t="s">
        <v>32</v>
      </c>
      <c r="L70" s="76"/>
    </row>
    <row r="71" spans="1:12" s="77" customFormat="1" ht="45" x14ac:dyDescent="0.2">
      <c r="A71" s="81">
        <v>11</v>
      </c>
      <c r="B71" s="86" t="s">
        <v>75</v>
      </c>
      <c r="C71" s="79" t="s">
        <v>43</v>
      </c>
      <c r="D71" s="64" t="s">
        <v>44</v>
      </c>
      <c r="E71" s="74" t="s">
        <v>26</v>
      </c>
      <c r="F71" s="74" t="s">
        <v>45</v>
      </c>
      <c r="G71" s="83">
        <v>5</v>
      </c>
      <c r="H71" s="87">
        <f t="shared" si="5"/>
        <v>9553.5714285714275</v>
      </c>
      <c r="I71" s="87">
        <f t="shared" si="4"/>
        <v>47767.857142857138</v>
      </c>
      <c r="J71" s="79" t="s">
        <v>35</v>
      </c>
      <c r="K71" s="84" t="s">
        <v>32</v>
      </c>
      <c r="L71" s="76"/>
    </row>
    <row r="72" spans="1:12" s="77" customFormat="1" ht="45" x14ac:dyDescent="0.2">
      <c r="A72" s="81">
        <v>12</v>
      </c>
      <c r="B72" s="86" t="s">
        <v>76</v>
      </c>
      <c r="C72" s="79" t="s">
        <v>43</v>
      </c>
      <c r="D72" s="64" t="s">
        <v>44</v>
      </c>
      <c r="E72" s="74" t="s">
        <v>26</v>
      </c>
      <c r="F72" s="74" t="s">
        <v>45</v>
      </c>
      <c r="G72" s="83">
        <v>5</v>
      </c>
      <c r="H72" s="87">
        <f t="shared" si="5"/>
        <v>9553.5714285714275</v>
      </c>
      <c r="I72" s="87">
        <f t="shared" si="4"/>
        <v>47767.857142857138</v>
      </c>
      <c r="J72" s="79" t="s">
        <v>35</v>
      </c>
      <c r="K72" s="84" t="s">
        <v>32</v>
      </c>
      <c r="L72" s="76"/>
    </row>
    <row r="73" spans="1:12" s="77" customFormat="1" ht="34.5" customHeight="1" x14ac:dyDescent="0.2">
      <c r="A73" s="81">
        <v>18</v>
      </c>
      <c r="B73" s="86" t="s">
        <v>77</v>
      </c>
      <c r="C73" s="79" t="s">
        <v>43</v>
      </c>
      <c r="D73" s="64" t="s">
        <v>44</v>
      </c>
      <c r="E73" s="74" t="s">
        <v>26</v>
      </c>
      <c r="F73" s="74" t="s">
        <v>45</v>
      </c>
      <c r="G73" s="83">
        <v>2</v>
      </c>
      <c r="H73" s="87">
        <f>84200/1.12</f>
        <v>75178.57142857142</v>
      </c>
      <c r="I73" s="87">
        <f t="shared" si="4"/>
        <v>150357.14285714284</v>
      </c>
      <c r="J73" s="79" t="s">
        <v>35</v>
      </c>
      <c r="K73" s="84" t="s">
        <v>32</v>
      </c>
      <c r="L73" s="76"/>
    </row>
    <row r="74" spans="1:12" s="77" customFormat="1" ht="34.5" customHeight="1" x14ac:dyDescent="0.2">
      <c r="A74" s="81">
        <v>19</v>
      </c>
      <c r="B74" s="86" t="s">
        <v>78</v>
      </c>
      <c r="C74" s="79" t="s">
        <v>43</v>
      </c>
      <c r="D74" s="64" t="s">
        <v>44</v>
      </c>
      <c r="E74" s="74" t="s">
        <v>26</v>
      </c>
      <c r="F74" s="74" t="s">
        <v>45</v>
      </c>
      <c r="G74" s="83">
        <v>2</v>
      </c>
      <c r="H74" s="87">
        <f>95100/1.12</f>
        <v>84910.714285714275</v>
      </c>
      <c r="I74" s="87">
        <f t="shared" si="4"/>
        <v>169821.42857142855</v>
      </c>
      <c r="J74" s="79" t="s">
        <v>35</v>
      </c>
      <c r="K74" s="84" t="s">
        <v>32</v>
      </c>
      <c r="L74" s="76"/>
    </row>
    <row r="75" spans="1:12" s="77" customFormat="1" ht="45" x14ac:dyDescent="0.2">
      <c r="A75" s="81">
        <v>20</v>
      </c>
      <c r="B75" s="86" t="s">
        <v>79</v>
      </c>
      <c r="C75" s="79" t="s">
        <v>43</v>
      </c>
      <c r="D75" s="64" t="s">
        <v>44</v>
      </c>
      <c r="E75" s="74" t="s">
        <v>26</v>
      </c>
      <c r="F75" s="74" t="s">
        <v>45</v>
      </c>
      <c r="G75" s="83">
        <v>3</v>
      </c>
      <c r="H75" s="87">
        <f>54000/1.12</f>
        <v>48214.28571428571</v>
      </c>
      <c r="I75" s="87">
        <f t="shared" si="4"/>
        <v>144642.85714285713</v>
      </c>
      <c r="J75" s="79" t="s">
        <v>35</v>
      </c>
      <c r="K75" s="84" t="s">
        <v>32</v>
      </c>
      <c r="L75" s="76"/>
    </row>
    <row r="76" spans="1:12" s="77" customFormat="1" ht="45" x14ac:dyDescent="0.2">
      <c r="A76" s="81">
        <v>21</v>
      </c>
      <c r="B76" s="86" t="s">
        <v>80</v>
      </c>
      <c r="C76" s="79" t="s">
        <v>43</v>
      </c>
      <c r="D76" s="64" t="s">
        <v>44</v>
      </c>
      <c r="E76" s="74" t="s">
        <v>26</v>
      </c>
      <c r="F76" s="74" t="s">
        <v>45</v>
      </c>
      <c r="G76" s="83">
        <v>2</v>
      </c>
      <c r="H76" s="87">
        <f>115200/1.12</f>
        <v>102857.14285714284</v>
      </c>
      <c r="I76" s="87">
        <f t="shared" si="4"/>
        <v>205714.28571428568</v>
      </c>
      <c r="J76" s="79" t="s">
        <v>35</v>
      </c>
      <c r="K76" s="84" t="s">
        <v>32</v>
      </c>
      <c r="L76" s="76"/>
    </row>
    <row r="77" spans="1:12" s="77" customFormat="1" ht="45" x14ac:dyDescent="0.2">
      <c r="A77" s="81">
        <v>22</v>
      </c>
      <c r="B77" s="86" t="s">
        <v>81</v>
      </c>
      <c r="C77" s="79" t="s">
        <v>43</v>
      </c>
      <c r="D77" s="64" t="s">
        <v>44</v>
      </c>
      <c r="E77" s="74" t="s">
        <v>26</v>
      </c>
      <c r="F77" s="74" t="s">
        <v>45</v>
      </c>
      <c r="G77" s="83">
        <v>2</v>
      </c>
      <c r="H77" s="87">
        <f>44800/1.12</f>
        <v>39999.999999999993</v>
      </c>
      <c r="I77" s="87">
        <f t="shared" si="4"/>
        <v>79999.999999999985</v>
      </c>
      <c r="J77" s="79" t="s">
        <v>35</v>
      </c>
      <c r="K77" s="84" t="s">
        <v>32</v>
      </c>
      <c r="L77" s="76"/>
    </row>
    <row r="78" spans="1:12" s="77" customFormat="1" ht="45" x14ac:dyDescent="0.2">
      <c r="A78" s="81">
        <v>23</v>
      </c>
      <c r="B78" s="86" t="s">
        <v>82</v>
      </c>
      <c r="C78" s="79" t="s">
        <v>43</v>
      </c>
      <c r="D78" s="64" t="s">
        <v>44</v>
      </c>
      <c r="E78" s="74" t="s">
        <v>26</v>
      </c>
      <c r="F78" s="74" t="s">
        <v>45</v>
      </c>
      <c r="G78" s="83">
        <v>2</v>
      </c>
      <c r="H78" s="87">
        <f>71200/1.12</f>
        <v>63571.428571428565</v>
      </c>
      <c r="I78" s="87">
        <f t="shared" si="4"/>
        <v>127142.85714285713</v>
      </c>
      <c r="J78" s="79" t="s">
        <v>35</v>
      </c>
      <c r="K78" s="84" t="s">
        <v>32</v>
      </c>
      <c r="L78" s="76"/>
    </row>
    <row r="79" spans="1:12" s="77" customFormat="1" ht="45" x14ac:dyDescent="0.2">
      <c r="A79" s="81">
        <v>25</v>
      </c>
      <c r="B79" s="86" t="s">
        <v>83</v>
      </c>
      <c r="C79" s="79" t="s">
        <v>43</v>
      </c>
      <c r="D79" s="64" t="s">
        <v>44</v>
      </c>
      <c r="E79" s="74" t="s">
        <v>26</v>
      </c>
      <c r="F79" s="74" t="s">
        <v>45</v>
      </c>
      <c r="G79" s="83">
        <v>4</v>
      </c>
      <c r="H79" s="87">
        <f>12100/1.12</f>
        <v>10803.571428571428</v>
      </c>
      <c r="I79" s="87">
        <f t="shared" si="4"/>
        <v>43214.28571428571</v>
      </c>
      <c r="J79" s="79" t="s">
        <v>35</v>
      </c>
      <c r="K79" s="84" t="s">
        <v>32</v>
      </c>
      <c r="L79" s="76"/>
    </row>
    <row r="80" spans="1:12" s="77" customFormat="1" ht="45" x14ac:dyDescent="0.2">
      <c r="A80" s="81">
        <v>26</v>
      </c>
      <c r="B80" s="86" t="s">
        <v>84</v>
      </c>
      <c r="C80" s="79" t="s">
        <v>43</v>
      </c>
      <c r="D80" s="64" t="s">
        <v>44</v>
      </c>
      <c r="E80" s="74" t="s">
        <v>26</v>
      </c>
      <c r="F80" s="74" t="s">
        <v>45</v>
      </c>
      <c r="G80" s="83">
        <v>4</v>
      </c>
      <c r="H80" s="87">
        <f>12100/1.12</f>
        <v>10803.571428571428</v>
      </c>
      <c r="I80" s="87">
        <f t="shared" si="4"/>
        <v>43214.28571428571</v>
      </c>
      <c r="J80" s="79" t="s">
        <v>35</v>
      </c>
      <c r="K80" s="84" t="s">
        <v>32</v>
      </c>
      <c r="L80" s="76"/>
    </row>
    <row r="81" spans="1:14" s="77" customFormat="1" ht="45" x14ac:dyDescent="0.2">
      <c r="A81" s="81">
        <v>27</v>
      </c>
      <c r="B81" s="86" t="s">
        <v>85</v>
      </c>
      <c r="C81" s="79" t="s">
        <v>43</v>
      </c>
      <c r="D81" s="64" t="s">
        <v>44</v>
      </c>
      <c r="E81" s="74" t="s">
        <v>26</v>
      </c>
      <c r="F81" s="74" t="s">
        <v>45</v>
      </c>
      <c r="G81" s="83">
        <v>10</v>
      </c>
      <c r="H81" s="87">
        <f>12100/1.12</f>
        <v>10803.571428571428</v>
      </c>
      <c r="I81" s="87">
        <f t="shared" si="4"/>
        <v>108035.71428571428</v>
      </c>
      <c r="J81" s="79" t="s">
        <v>35</v>
      </c>
      <c r="K81" s="84" t="s">
        <v>32</v>
      </c>
      <c r="L81" s="76"/>
    </row>
    <row r="82" spans="1:14" s="77" customFormat="1" ht="45" x14ac:dyDescent="0.2">
      <c r="A82" s="81">
        <v>37</v>
      </c>
      <c r="B82" s="86" t="s">
        <v>86</v>
      </c>
      <c r="C82" s="79" t="s">
        <v>43</v>
      </c>
      <c r="D82" s="64" t="s">
        <v>44</v>
      </c>
      <c r="E82" s="74" t="s">
        <v>26</v>
      </c>
      <c r="F82" s="74" t="s">
        <v>45</v>
      </c>
      <c r="G82" s="83">
        <v>240</v>
      </c>
      <c r="H82" s="88">
        <f>2100/1.12</f>
        <v>1874.9999999999998</v>
      </c>
      <c r="I82" s="87">
        <f t="shared" si="4"/>
        <v>449999.99999999994</v>
      </c>
      <c r="J82" s="79" t="s">
        <v>35</v>
      </c>
      <c r="K82" s="84" t="s">
        <v>32</v>
      </c>
      <c r="L82" s="76"/>
    </row>
    <row r="83" spans="1:14" s="77" customFormat="1" ht="45" x14ac:dyDescent="0.2">
      <c r="A83" s="81">
        <v>38</v>
      </c>
      <c r="B83" s="86" t="s">
        <v>87</v>
      </c>
      <c r="C83" s="79" t="s">
        <v>43</v>
      </c>
      <c r="D83" s="64" t="s">
        <v>44</v>
      </c>
      <c r="E83" s="74" t="s">
        <v>26</v>
      </c>
      <c r="F83" s="74" t="s">
        <v>45</v>
      </c>
      <c r="G83" s="83">
        <v>120</v>
      </c>
      <c r="H83" s="88">
        <f>2100/1.12</f>
        <v>1874.9999999999998</v>
      </c>
      <c r="I83" s="87">
        <f t="shared" si="4"/>
        <v>224999.99999999997</v>
      </c>
      <c r="J83" s="79" t="s">
        <v>35</v>
      </c>
      <c r="K83" s="84" t="s">
        <v>32</v>
      </c>
      <c r="L83" s="76"/>
    </row>
    <row r="84" spans="1:14" s="61" customFormat="1" ht="20.25" customHeight="1" x14ac:dyDescent="0.2">
      <c r="A84" s="207" t="s">
        <v>96</v>
      </c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60"/>
      <c r="M84" s="60"/>
    </row>
    <row r="85" spans="1:14" s="77" customFormat="1" ht="34.5" customHeight="1" x14ac:dyDescent="0.2">
      <c r="A85" s="81">
        <v>16</v>
      </c>
      <c r="B85" s="102" t="s">
        <v>97</v>
      </c>
      <c r="C85" s="79" t="s">
        <v>43</v>
      </c>
      <c r="D85" s="79" t="s">
        <v>44</v>
      </c>
      <c r="E85" s="74" t="s">
        <v>26</v>
      </c>
      <c r="F85" s="74" t="s">
        <v>45</v>
      </c>
      <c r="G85" s="100" t="s">
        <v>99</v>
      </c>
      <c r="H85" s="149">
        <f>I85/G85</f>
        <v>84200.333333333328</v>
      </c>
      <c r="I85" s="101">
        <v>1515606</v>
      </c>
      <c r="J85" s="79" t="s">
        <v>98</v>
      </c>
      <c r="K85" s="84" t="s">
        <v>32</v>
      </c>
      <c r="L85" s="76"/>
    </row>
    <row r="86" spans="1:14" s="39" customFormat="1" ht="37.5" customHeight="1" x14ac:dyDescent="0.25">
      <c r="A86" s="103"/>
      <c r="B86" s="113" t="s">
        <v>100</v>
      </c>
      <c r="C86" s="79" t="s">
        <v>43</v>
      </c>
      <c r="D86" s="79" t="s">
        <v>44</v>
      </c>
      <c r="E86" s="74" t="s">
        <v>26</v>
      </c>
      <c r="F86" s="152" t="s">
        <v>46</v>
      </c>
      <c r="G86" s="150">
        <v>1</v>
      </c>
      <c r="H86" s="151">
        <v>218147</v>
      </c>
      <c r="I86" s="151">
        <f>H86</f>
        <v>218147</v>
      </c>
      <c r="J86" s="79" t="s">
        <v>98</v>
      </c>
      <c r="K86" s="84" t="s">
        <v>32</v>
      </c>
    </row>
    <row r="87" spans="1:14" s="39" customFormat="1" ht="37.5" customHeight="1" x14ac:dyDescent="0.25">
      <c r="A87" s="103"/>
      <c r="B87" s="114" t="s">
        <v>101</v>
      </c>
      <c r="C87" s="79" t="s">
        <v>43</v>
      </c>
      <c r="D87" s="79" t="s">
        <v>44</v>
      </c>
      <c r="E87" s="74" t="s">
        <v>26</v>
      </c>
      <c r="F87" s="153" t="s">
        <v>102</v>
      </c>
      <c r="G87" s="79">
        <v>1</v>
      </c>
      <c r="H87" s="149">
        <v>4893</v>
      </c>
      <c r="I87" s="149">
        <f>H87</f>
        <v>4893</v>
      </c>
      <c r="J87" s="79" t="s">
        <v>98</v>
      </c>
      <c r="K87" s="84" t="s">
        <v>32</v>
      </c>
    </row>
    <row r="88" spans="1:14" s="61" customFormat="1" ht="23.25" customHeight="1" x14ac:dyDescent="0.2">
      <c r="A88" s="207" t="s">
        <v>163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179"/>
      <c r="M88" s="60"/>
      <c r="N88" s="60"/>
    </row>
    <row r="89" spans="1:14" s="39" customFormat="1" ht="37.5" customHeight="1" x14ac:dyDescent="0.25">
      <c r="A89" s="103"/>
      <c r="B89" s="221" t="s">
        <v>164</v>
      </c>
      <c r="C89" s="79" t="s">
        <v>43</v>
      </c>
      <c r="D89" s="79" t="s">
        <v>44</v>
      </c>
      <c r="E89" s="74" t="s">
        <v>26</v>
      </c>
      <c r="F89" s="152" t="s">
        <v>46</v>
      </c>
      <c r="G89" s="222">
        <v>60</v>
      </c>
      <c r="H89" s="151">
        <f>I89/G89</f>
        <v>5721.4285714285716</v>
      </c>
      <c r="I89" s="101">
        <v>343285.71428571432</v>
      </c>
      <c r="J89" s="79" t="s">
        <v>98</v>
      </c>
      <c r="K89" s="84" t="s">
        <v>32</v>
      </c>
    </row>
    <row r="90" spans="1:14" s="39" customFormat="1" ht="37.5" customHeight="1" x14ac:dyDescent="0.25">
      <c r="A90" s="103"/>
      <c r="B90" s="221" t="s">
        <v>165</v>
      </c>
      <c r="C90" s="79" t="s">
        <v>43</v>
      </c>
      <c r="D90" s="79" t="s">
        <v>44</v>
      </c>
      <c r="E90" s="74" t="s">
        <v>26</v>
      </c>
      <c r="F90" s="152" t="s">
        <v>46</v>
      </c>
      <c r="G90" s="222">
        <v>10</v>
      </c>
      <c r="H90" s="151">
        <f t="shared" ref="H90:H95" si="6">I90/G90</f>
        <v>6007.4999999999991</v>
      </c>
      <c r="I90" s="101">
        <v>60074.999999999993</v>
      </c>
      <c r="J90" s="79" t="s">
        <v>98</v>
      </c>
      <c r="K90" s="84" t="s">
        <v>32</v>
      </c>
    </row>
    <row r="91" spans="1:14" s="39" customFormat="1" ht="37.5" customHeight="1" x14ac:dyDescent="0.25">
      <c r="A91" s="103"/>
      <c r="B91" s="221" t="s">
        <v>166</v>
      </c>
      <c r="C91" s="79" t="s">
        <v>43</v>
      </c>
      <c r="D91" s="79" t="s">
        <v>44</v>
      </c>
      <c r="E91" s="74" t="s">
        <v>26</v>
      </c>
      <c r="F91" s="152" t="s">
        <v>46</v>
      </c>
      <c r="G91" s="222">
        <v>100</v>
      </c>
      <c r="H91" s="151">
        <f t="shared" si="6"/>
        <v>2097.8571428571427</v>
      </c>
      <c r="I91" s="101">
        <v>209785.71428571426</v>
      </c>
      <c r="J91" s="79" t="s">
        <v>98</v>
      </c>
      <c r="K91" s="84" t="s">
        <v>32</v>
      </c>
    </row>
    <row r="92" spans="1:14" s="39" customFormat="1" ht="37.5" customHeight="1" x14ac:dyDescent="0.25">
      <c r="A92" s="103"/>
      <c r="B92" s="221" t="s">
        <v>167</v>
      </c>
      <c r="C92" s="79" t="s">
        <v>43</v>
      </c>
      <c r="D92" s="79" t="s">
        <v>44</v>
      </c>
      <c r="E92" s="74" t="s">
        <v>26</v>
      </c>
      <c r="F92" s="152" t="s">
        <v>46</v>
      </c>
      <c r="G92" s="222">
        <v>20</v>
      </c>
      <c r="H92" s="151">
        <f t="shared" si="6"/>
        <v>1525.7142857142858</v>
      </c>
      <c r="I92" s="101">
        <v>30514.285714285714</v>
      </c>
      <c r="J92" s="79" t="s">
        <v>98</v>
      </c>
      <c r="K92" s="84" t="s">
        <v>32</v>
      </c>
    </row>
    <row r="93" spans="1:14" s="39" customFormat="1" ht="37.5" customHeight="1" x14ac:dyDescent="0.25">
      <c r="A93" s="103"/>
      <c r="B93" s="221" t="s">
        <v>168</v>
      </c>
      <c r="C93" s="79" t="s">
        <v>43</v>
      </c>
      <c r="D93" s="79" t="s">
        <v>44</v>
      </c>
      <c r="E93" s="74" t="s">
        <v>26</v>
      </c>
      <c r="F93" s="152" t="s">
        <v>46</v>
      </c>
      <c r="G93" s="222">
        <v>20</v>
      </c>
      <c r="H93" s="151">
        <f t="shared" si="6"/>
        <v>2741.5178571428573</v>
      </c>
      <c r="I93" s="101">
        <v>54830.357142857145</v>
      </c>
      <c r="J93" s="79" t="s">
        <v>98</v>
      </c>
      <c r="K93" s="84" t="s">
        <v>32</v>
      </c>
    </row>
    <row r="94" spans="1:14" s="39" customFormat="1" ht="37.5" customHeight="1" x14ac:dyDescent="0.25">
      <c r="A94" s="103"/>
      <c r="B94" s="223" t="s">
        <v>169</v>
      </c>
      <c r="C94" s="79" t="s">
        <v>43</v>
      </c>
      <c r="D94" s="79" t="s">
        <v>44</v>
      </c>
      <c r="E94" s="74" t="s">
        <v>26</v>
      </c>
      <c r="F94" s="152" t="s">
        <v>46</v>
      </c>
      <c r="G94" s="222">
        <v>25</v>
      </c>
      <c r="H94" s="151">
        <f t="shared" si="6"/>
        <v>858.21428571428567</v>
      </c>
      <c r="I94" s="101">
        <v>21455.357142857141</v>
      </c>
      <c r="J94" s="79" t="s">
        <v>98</v>
      </c>
      <c r="K94" s="84" t="s">
        <v>32</v>
      </c>
    </row>
    <row r="95" spans="1:14" s="39" customFormat="1" ht="37.5" customHeight="1" x14ac:dyDescent="0.25">
      <c r="A95" s="103"/>
      <c r="B95" s="223" t="s">
        <v>170</v>
      </c>
      <c r="C95" s="79" t="s">
        <v>43</v>
      </c>
      <c r="D95" s="79" t="s">
        <v>44</v>
      </c>
      <c r="E95" s="74" t="s">
        <v>26</v>
      </c>
      <c r="F95" s="153" t="s">
        <v>171</v>
      </c>
      <c r="G95" s="222">
        <v>1000</v>
      </c>
      <c r="H95" s="151">
        <f t="shared" si="6"/>
        <v>1129.9821428571429</v>
      </c>
      <c r="I95" s="101">
        <v>1129982.142857143</v>
      </c>
      <c r="J95" s="79" t="s">
        <v>98</v>
      </c>
      <c r="K95" s="84" t="s">
        <v>32</v>
      </c>
    </row>
    <row r="96" spans="1:14" s="39" customFormat="1" ht="37.5" customHeight="1" x14ac:dyDescent="0.25">
      <c r="A96" s="103"/>
      <c r="B96" s="223" t="s">
        <v>200</v>
      </c>
      <c r="C96" s="79" t="s">
        <v>43</v>
      </c>
      <c r="D96" s="79" t="s">
        <v>44</v>
      </c>
      <c r="E96" s="74" t="s">
        <v>26</v>
      </c>
      <c r="F96" s="219" t="s">
        <v>46</v>
      </c>
      <c r="G96" s="219">
        <v>4</v>
      </c>
      <c r="H96" s="220">
        <v>7500</v>
      </c>
      <c r="I96" s="101">
        <f>H96*G96</f>
        <v>30000</v>
      </c>
      <c r="J96" s="79" t="s">
        <v>98</v>
      </c>
      <c r="K96" s="84" t="s">
        <v>32</v>
      </c>
    </row>
    <row r="97" spans="1:13" s="39" customFormat="1" ht="37.5" customHeight="1" x14ac:dyDescent="0.25">
      <c r="A97" s="103"/>
      <c r="B97" s="223" t="s">
        <v>201</v>
      </c>
      <c r="C97" s="79" t="s">
        <v>43</v>
      </c>
      <c r="D97" s="79" t="s">
        <v>44</v>
      </c>
      <c r="E97" s="74" t="s">
        <v>26</v>
      </c>
      <c r="F97" s="219" t="s">
        <v>46</v>
      </c>
      <c r="G97" s="219">
        <v>1</v>
      </c>
      <c r="H97" s="220">
        <v>7500</v>
      </c>
      <c r="I97" s="101">
        <f>H97*G97</f>
        <v>7500</v>
      </c>
      <c r="J97" s="79" t="s">
        <v>98</v>
      </c>
      <c r="K97" s="84" t="s">
        <v>32</v>
      </c>
    </row>
    <row r="98" spans="1:13" s="61" customFormat="1" ht="23.25" customHeight="1" x14ac:dyDescent="0.2">
      <c r="A98" s="207" t="s">
        <v>103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60"/>
      <c r="M98" s="60"/>
    </row>
    <row r="99" spans="1:13" s="77" customFormat="1" ht="40.5" customHeight="1" x14ac:dyDescent="0.2">
      <c r="A99" s="81">
        <v>29</v>
      </c>
      <c r="B99" s="115" t="s">
        <v>104</v>
      </c>
      <c r="C99" s="79" t="s">
        <v>43</v>
      </c>
      <c r="D99" s="79" t="s">
        <v>44</v>
      </c>
      <c r="E99" s="74" t="s">
        <v>26</v>
      </c>
      <c r="F99" s="74" t="s">
        <v>45</v>
      </c>
      <c r="G99" s="106">
        <v>10</v>
      </c>
      <c r="H99" s="108">
        <f>I99/G99</f>
        <v>9558.6</v>
      </c>
      <c r="I99" s="104">
        <v>95586</v>
      </c>
      <c r="J99" s="105" t="s">
        <v>98</v>
      </c>
      <c r="K99" s="105" t="s">
        <v>32</v>
      </c>
      <c r="L99" s="76"/>
    </row>
    <row r="100" spans="1:13" s="39" customFormat="1" ht="37.5" customHeight="1" x14ac:dyDescent="0.2">
      <c r="A100" s="109"/>
      <c r="B100" s="116" t="s">
        <v>106</v>
      </c>
      <c r="C100" s="79" t="s">
        <v>43</v>
      </c>
      <c r="D100" s="79" t="s">
        <v>44</v>
      </c>
      <c r="E100" s="74" t="s">
        <v>26</v>
      </c>
      <c r="F100" s="110" t="s">
        <v>107</v>
      </c>
      <c r="G100" s="111">
        <v>3</v>
      </c>
      <c r="H100" s="112">
        <f>I100/G100</f>
        <v>43387.666666666664</v>
      </c>
      <c r="I100" s="111">
        <v>130163</v>
      </c>
      <c r="J100" s="105" t="s">
        <v>98</v>
      </c>
      <c r="K100" s="105" t="s">
        <v>32</v>
      </c>
    </row>
    <row r="101" spans="1:13" s="39" customFormat="1" ht="30" customHeight="1" x14ac:dyDescent="0.2">
      <c r="A101" s="109"/>
      <c r="B101" s="116" t="s">
        <v>105</v>
      </c>
      <c r="C101" s="79" t="s">
        <v>43</v>
      </c>
      <c r="D101" s="79" t="s">
        <v>44</v>
      </c>
      <c r="E101" s="74" t="s">
        <v>26</v>
      </c>
      <c r="F101" s="110" t="s">
        <v>46</v>
      </c>
      <c r="G101" s="111">
        <v>50</v>
      </c>
      <c r="H101" s="112">
        <f>I101/G101</f>
        <v>1602</v>
      </c>
      <c r="I101" s="111">
        <v>80100</v>
      </c>
      <c r="J101" s="105" t="s">
        <v>98</v>
      </c>
      <c r="K101" s="105" t="s">
        <v>32</v>
      </c>
    </row>
    <row r="102" spans="1:13" s="61" customFormat="1" ht="28.5" customHeight="1" x14ac:dyDescent="0.2">
      <c r="A102" s="207" t="s">
        <v>108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60"/>
      <c r="M102" s="60"/>
    </row>
    <row r="103" spans="1:13" s="77" customFormat="1" ht="30.75" customHeight="1" x14ac:dyDescent="0.2">
      <c r="A103" s="107">
        <v>1</v>
      </c>
      <c r="B103" s="117" t="s">
        <v>109</v>
      </c>
      <c r="C103" s="79" t="s">
        <v>43</v>
      </c>
      <c r="D103" s="79" t="s">
        <v>44</v>
      </c>
      <c r="E103" s="74" t="s">
        <v>26</v>
      </c>
      <c r="F103" s="74" t="s">
        <v>45</v>
      </c>
      <c r="G103" s="118">
        <v>9</v>
      </c>
      <c r="H103" s="120">
        <v>95666.67</v>
      </c>
      <c r="I103" s="119">
        <f>H103*G103</f>
        <v>861000.03</v>
      </c>
      <c r="J103" s="105" t="s">
        <v>110</v>
      </c>
      <c r="K103" s="105" t="s">
        <v>32</v>
      </c>
      <c r="L103" s="76"/>
    </row>
    <row r="104" spans="1:13" s="61" customFormat="1" ht="28.5" customHeight="1" x14ac:dyDescent="0.2">
      <c r="A104" s="207" t="s">
        <v>111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60"/>
      <c r="M104" s="60"/>
    </row>
    <row r="105" spans="1:13" s="77" customFormat="1" ht="45" x14ac:dyDescent="0.2">
      <c r="A105" s="107">
        <v>1</v>
      </c>
      <c r="B105" s="121" t="s">
        <v>112</v>
      </c>
      <c r="C105" s="79" t="s">
        <v>139</v>
      </c>
      <c r="D105" s="79" t="s">
        <v>44</v>
      </c>
      <c r="E105" s="74" t="s">
        <v>26</v>
      </c>
      <c r="F105" s="74" t="s">
        <v>45</v>
      </c>
      <c r="G105" s="126">
        <v>260</v>
      </c>
      <c r="H105" s="127">
        <f>31920/1.12</f>
        <v>28499.999999999996</v>
      </c>
      <c r="I105" s="108">
        <f>H105*G105</f>
        <v>7409999.9999999991</v>
      </c>
      <c r="J105" s="105" t="s">
        <v>110</v>
      </c>
      <c r="K105" s="105" t="s">
        <v>32</v>
      </c>
      <c r="L105" s="76"/>
    </row>
    <row r="106" spans="1:13" s="77" customFormat="1" ht="45" x14ac:dyDescent="0.2">
      <c r="A106" s="107">
        <v>5</v>
      </c>
      <c r="B106" s="123" t="s">
        <v>113</v>
      </c>
      <c r="C106" s="79" t="s">
        <v>139</v>
      </c>
      <c r="D106" s="79" t="s">
        <v>44</v>
      </c>
      <c r="E106" s="74" t="s">
        <v>26</v>
      </c>
      <c r="F106" s="74" t="s">
        <v>45</v>
      </c>
      <c r="G106" s="126">
        <v>3</v>
      </c>
      <c r="H106" s="127">
        <f>31760/1.12</f>
        <v>28357.142857142855</v>
      </c>
      <c r="I106" s="108">
        <f t="shared" ref="I106:I131" si="7">H106*G106</f>
        <v>85071.428571428565</v>
      </c>
      <c r="J106" s="105" t="s">
        <v>110</v>
      </c>
      <c r="K106" s="105" t="s">
        <v>32</v>
      </c>
      <c r="L106" s="76"/>
    </row>
    <row r="107" spans="1:13" s="77" customFormat="1" ht="60" x14ac:dyDescent="0.2">
      <c r="A107" s="107">
        <v>6</v>
      </c>
      <c r="B107" s="123" t="s">
        <v>114</v>
      </c>
      <c r="C107" s="79" t="s">
        <v>139</v>
      </c>
      <c r="D107" s="79" t="s">
        <v>44</v>
      </c>
      <c r="E107" s="74" t="s">
        <v>26</v>
      </c>
      <c r="F107" s="74" t="s">
        <v>45</v>
      </c>
      <c r="G107" s="126">
        <v>14</v>
      </c>
      <c r="H107" s="127">
        <f>(57695)/1.12</f>
        <v>51513.392857142855</v>
      </c>
      <c r="I107" s="108">
        <f t="shared" si="7"/>
        <v>721187.5</v>
      </c>
      <c r="J107" s="105" t="s">
        <v>110</v>
      </c>
      <c r="K107" s="105" t="s">
        <v>32</v>
      </c>
      <c r="L107" s="76"/>
    </row>
    <row r="108" spans="1:13" s="77" customFormat="1" ht="45" x14ac:dyDescent="0.2">
      <c r="A108" s="107">
        <v>7</v>
      </c>
      <c r="B108" s="123" t="s">
        <v>115</v>
      </c>
      <c r="C108" s="79" t="s">
        <v>139</v>
      </c>
      <c r="D108" s="79" t="s">
        <v>44</v>
      </c>
      <c r="E108" s="74" t="s">
        <v>26</v>
      </c>
      <c r="F108" s="74" t="s">
        <v>45</v>
      </c>
      <c r="G108" s="126">
        <v>3</v>
      </c>
      <c r="H108" s="127">
        <f>85600/1.12</f>
        <v>76428.57142857142</v>
      </c>
      <c r="I108" s="108">
        <f t="shared" si="7"/>
        <v>229285.71428571426</v>
      </c>
      <c r="J108" s="105" t="s">
        <v>110</v>
      </c>
      <c r="K108" s="105" t="s">
        <v>32</v>
      </c>
      <c r="L108" s="76"/>
    </row>
    <row r="109" spans="1:13" s="77" customFormat="1" ht="42" customHeight="1" x14ac:dyDescent="0.2">
      <c r="A109" s="107">
        <v>9</v>
      </c>
      <c r="B109" s="123" t="s">
        <v>116</v>
      </c>
      <c r="C109" s="79" t="s">
        <v>139</v>
      </c>
      <c r="D109" s="79" t="s">
        <v>44</v>
      </c>
      <c r="E109" s="74" t="s">
        <v>26</v>
      </c>
      <c r="F109" s="74" t="s">
        <v>45</v>
      </c>
      <c r="G109" s="126">
        <v>20</v>
      </c>
      <c r="H109" s="127">
        <f>(73770)/1.12</f>
        <v>65866.07142857142</v>
      </c>
      <c r="I109" s="108">
        <f t="shared" si="7"/>
        <v>1317321.4285714284</v>
      </c>
      <c r="J109" s="105" t="s">
        <v>110</v>
      </c>
      <c r="K109" s="105" t="s">
        <v>32</v>
      </c>
      <c r="L109" s="76"/>
    </row>
    <row r="110" spans="1:13" s="77" customFormat="1" ht="45.75" customHeight="1" x14ac:dyDescent="0.2">
      <c r="A110" s="107">
        <v>10</v>
      </c>
      <c r="B110" s="123" t="s">
        <v>117</v>
      </c>
      <c r="C110" s="79" t="s">
        <v>139</v>
      </c>
      <c r="D110" s="79" t="s">
        <v>44</v>
      </c>
      <c r="E110" s="74" t="s">
        <v>26</v>
      </c>
      <c r="F110" s="74" t="s">
        <v>45</v>
      </c>
      <c r="G110" s="126">
        <v>82</v>
      </c>
      <c r="H110" s="127">
        <f>59980/1.12</f>
        <v>53553.57142857142</v>
      </c>
      <c r="I110" s="108">
        <f t="shared" si="7"/>
        <v>4391392.8571428563</v>
      </c>
      <c r="J110" s="105" t="s">
        <v>110</v>
      </c>
      <c r="K110" s="105" t="s">
        <v>32</v>
      </c>
      <c r="L110" s="76"/>
    </row>
    <row r="111" spans="1:13" s="77" customFormat="1" ht="45" x14ac:dyDescent="0.2">
      <c r="A111" s="107">
        <v>11</v>
      </c>
      <c r="B111" s="121" t="s">
        <v>118</v>
      </c>
      <c r="C111" s="79" t="s">
        <v>139</v>
      </c>
      <c r="D111" s="79" t="s">
        <v>44</v>
      </c>
      <c r="E111" s="74" t="s">
        <v>26</v>
      </c>
      <c r="F111" s="74" t="s">
        <v>45</v>
      </c>
      <c r="G111" s="126">
        <v>152</v>
      </c>
      <c r="H111" s="127">
        <f>40230/1.12</f>
        <v>35919.642857142855</v>
      </c>
      <c r="I111" s="108">
        <f t="shared" si="7"/>
        <v>5459785.7142857136</v>
      </c>
      <c r="J111" s="105" t="s">
        <v>110</v>
      </c>
      <c r="K111" s="105" t="s">
        <v>32</v>
      </c>
      <c r="L111" s="76"/>
    </row>
    <row r="112" spans="1:13" s="77" customFormat="1" ht="34.5" customHeight="1" x14ac:dyDescent="0.2">
      <c r="A112" s="107">
        <v>12</v>
      </c>
      <c r="B112" s="121" t="s">
        <v>119</v>
      </c>
      <c r="C112" s="79" t="s">
        <v>139</v>
      </c>
      <c r="D112" s="79" t="s">
        <v>44</v>
      </c>
      <c r="E112" s="74" t="s">
        <v>26</v>
      </c>
      <c r="F112" s="74" t="s">
        <v>45</v>
      </c>
      <c r="G112" s="126">
        <v>16</v>
      </c>
      <c r="H112" s="127">
        <f>28600/1.12</f>
        <v>25535.714285714283</v>
      </c>
      <c r="I112" s="108">
        <f t="shared" si="7"/>
        <v>408571.42857142852</v>
      </c>
      <c r="J112" s="105" t="s">
        <v>110</v>
      </c>
      <c r="K112" s="105" t="s">
        <v>32</v>
      </c>
      <c r="L112" s="76"/>
    </row>
    <row r="113" spans="1:18" s="77" customFormat="1" ht="34.5" customHeight="1" x14ac:dyDescent="0.2">
      <c r="A113" s="107">
        <v>13</v>
      </c>
      <c r="B113" s="121" t="s">
        <v>120</v>
      </c>
      <c r="C113" s="79" t="s">
        <v>139</v>
      </c>
      <c r="D113" s="79" t="s">
        <v>44</v>
      </c>
      <c r="E113" s="74" t="s">
        <v>26</v>
      </c>
      <c r="F113" s="74" t="s">
        <v>45</v>
      </c>
      <c r="G113" s="126">
        <v>20</v>
      </c>
      <c r="H113" s="127">
        <f>5370/1.12</f>
        <v>4794.6428571428569</v>
      </c>
      <c r="I113" s="108">
        <f t="shared" si="7"/>
        <v>95892.85714285713</v>
      </c>
      <c r="J113" s="105" t="s">
        <v>110</v>
      </c>
      <c r="K113" s="105" t="s">
        <v>32</v>
      </c>
      <c r="L113" s="76"/>
    </row>
    <row r="114" spans="1:18" s="77" customFormat="1" ht="34.5" customHeight="1" x14ac:dyDescent="0.2">
      <c r="A114" s="107">
        <v>15</v>
      </c>
      <c r="B114" s="121" t="s">
        <v>121</v>
      </c>
      <c r="C114" s="79" t="s">
        <v>139</v>
      </c>
      <c r="D114" s="79" t="s">
        <v>44</v>
      </c>
      <c r="E114" s="74" t="s">
        <v>26</v>
      </c>
      <c r="F114" s="74" t="s">
        <v>45</v>
      </c>
      <c r="G114" s="126">
        <v>280</v>
      </c>
      <c r="H114" s="127">
        <f>1560/1.12</f>
        <v>1392.8571428571427</v>
      </c>
      <c r="I114" s="108">
        <f t="shared" si="7"/>
        <v>389999.99999999994</v>
      </c>
      <c r="J114" s="105" t="s">
        <v>110</v>
      </c>
      <c r="K114" s="105" t="s">
        <v>32</v>
      </c>
      <c r="L114" s="76"/>
    </row>
    <row r="115" spans="1:18" s="77" customFormat="1" ht="34.5" customHeight="1" x14ac:dyDescent="0.2">
      <c r="A115" s="107">
        <v>16</v>
      </c>
      <c r="B115" s="121" t="s">
        <v>122</v>
      </c>
      <c r="C115" s="79" t="s">
        <v>139</v>
      </c>
      <c r="D115" s="79" t="s">
        <v>44</v>
      </c>
      <c r="E115" s="74" t="s">
        <v>26</v>
      </c>
      <c r="F115" s="74" t="s">
        <v>45</v>
      </c>
      <c r="G115" s="126">
        <v>228</v>
      </c>
      <c r="H115" s="127">
        <f>610/1.12</f>
        <v>544.64285714285711</v>
      </c>
      <c r="I115" s="108">
        <f t="shared" si="7"/>
        <v>124178.57142857142</v>
      </c>
      <c r="J115" s="105" t="s">
        <v>110</v>
      </c>
      <c r="K115" s="105" t="s">
        <v>32</v>
      </c>
      <c r="L115" s="76"/>
    </row>
    <row r="116" spans="1:18" s="77" customFormat="1" ht="34.5" customHeight="1" x14ac:dyDescent="0.2">
      <c r="A116" s="107">
        <v>17</v>
      </c>
      <c r="B116" s="121" t="s">
        <v>123</v>
      </c>
      <c r="C116" s="79" t="s">
        <v>139</v>
      </c>
      <c r="D116" s="79" t="s">
        <v>44</v>
      </c>
      <c r="E116" s="74" t="s">
        <v>26</v>
      </c>
      <c r="F116" s="74" t="s">
        <v>45</v>
      </c>
      <c r="G116" s="126">
        <v>1644</v>
      </c>
      <c r="H116" s="127">
        <f>1760/1.12</f>
        <v>1571.4285714285713</v>
      </c>
      <c r="I116" s="108">
        <f t="shared" si="7"/>
        <v>2583428.5714285714</v>
      </c>
      <c r="J116" s="105" t="s">
        <v>110</v>
      </c>
      <c r="K116" s="105" t="s">
        <v>32</v>
      </c>
      <c r="L116" s="76"/>
    </row>
    <row r="117" spans="1:18" s="77" customFormat="1" ht="34.5" customHeight="1" x14ac:dyDescent="0.2">
      <c r="A117" s="107">
        <v>18</v>
      </c>
      <c r="B117" s="121" t="s">
        <v>124</v>
      </c>
      <c r="C117" s="79" t="s">
        <v>139</v>
      </c>
      <c r="D117" s="79" t="s">
        <v>44</v>
      </c>
      <c r="E117" s="74" t="s">
        <v>26</v>
      </c>
      <c r="F117" s="74" t="s">
        <v>45</v>
      </c>
      <c r="G117" s="126">
        <v>332</v>
      </c>
      <c r="H117" s="127">
        <f>4360/1.12</f>
        <v>3892.8571428571427</v>
      </c>
      <c r="I117" s="108">
        <f t="shared" si="7"/>
        <v>1292428.5714285714</v>
      </c>
      <c r="J117" s="105" t="s">
        <v>110</v>
      </c>
      <c r="K117" s="105" t="s">
        <v>32</v>
      </c>
      <c r="L117" s="76"/>
    </row>
    <row r="118" spans="1:18" s="77" customFormat="1" ht="34.5" customHeight="1" x14ac:dyDescent="0.2">
      <c r="A118" s="107">
        <v>19</v>
      </c>
      <c r="B118" s="121" t="s">
        <v>125</v>
      </c>
      <c r="C118" s="79" t="s">
        <v>139</v>
      </c>
      <c r="D118" s="79" t="s">
        <v>44</v>
      </c>
      <c r="E118" s="74" t="s">
        <v>26</v>
      </c>
      <c r="F118" s="74" t="s">
        <v>45</v>
      </c>
      <c r="G118" s="126">
        <v>332</v>
      </c>
      <c r="H118" s="127">
        <f>810/1.12</f>
        <v>723.21428571428567</v>
      </c>
      <c r="I118" s="108">
        <f t="shared" si="7"/>
        <v>240107.14285714284</v>
      </c>
      <c r="J118" s="105" t="s">
        <v>110</v>
      </c>
      <c r="K118" s="105" t="s">
        <v>32</v>
      </c>
      <c r="L118" s="76"/>
    </row>
    <row r="119" spans="1:18" s="77" customFormat="1" ht="36" customHeight="1" x14ac:dyDescent="0.2">
      <c r="A119" s="107">
        <v>20</v>
      </c>
      <c r="B119" s="121" t="s">
        <v>126</v>
      </c>
      <c r="C119" s="79" t="s">
        <v>139</v>
      </c>
      <c r="D119" s="79" t="s">
        <v>44</v>
      </c>
      <c r="E119" s="74" t="s">
        <v>26</v>
      </c>
      <c r="F119" s="74" t="s">
        <v>45</v>
      </c>
      <c r="G119" s="126">
        <v>1908</v>
      </c>
      <c r="H119" s="127">
        <f>255/1.12</f>
        <v>227.67857142857142</v>
      </c>
      <c r="I119" s="108">
        <f t="shared" si="7"/>
        <v>434410.71428571426</v>
      </c>
      <c r="J119" s="105" t="s">
        <v>110</v>
      </c>
      <c r="K119" s="105" t="s">
        <v>32</v>
      </c>
      <c r="L119" s="76"/>
    </row>
    <row r="120" spans="1:18" s="77" customFormat="1" ht="36" customHeight="1" x14ac:dyDescent="0.2">
      <c r="A120" s="107">
        <v>21</v>
      </c>
      <c r="B120" s="121" t="s">
        <v>127</v>
      </c>
      <c r="C120" s="79" t="s">
        <v>139</v>
      </c>
      <c r="D120" s="79" t="s">
        <v>44</v>
      </c>
      <c r="E120" s="74" t="s">
        <v>26</v>
      </c>
      <c r="F120" s="74" t="s">
        <v>45</v>
      </c>
      <c r="G120" s="126">
        <v>332</v>
      </c>
      <c r="H120" s="127">
        <f>970/1.12</f>
        <v>866.07142857142844</v>
      </c>
      <c r="I120" s="108">
        <f t="shared" si="7"/>
        <v>287535.71428571426</v>
      </c>
      <c r="J120" s="105" t="s">
        <v>110</v>
      </c>
      <c r="K120" s="105" t="s">
        <v>32</v>
      </c>
      <c r="L120" s="76"/>
    </row>
    <row r="121" spans="1:18" s="77" customFormat="1" ht="36" customHeight="1" x14ac:dyDescent="0.2">
      <c r="A121" s="107">
        <v>22</v>
      </c>
      <c r="B121" s="121" t="s">
        <v>128</v>
      </c>
      <c r="C121" s="79" t="s">
        <v>139</v>
      </c>
      <c r="D121" s="79" t="s">
        <v>44</v>
      </c>
      <c r="E121" s="74" t="s">
        <v>26</v>
      </c>
      <c r="F121" s="74" t="s">
        <v>45</v>
      </c>
      <c r="G121" s="126">
        <v>86</v>
      </c>
      <c r="H121" s="127">
        <f>9710/1.12</f>
        <v>8669.6428571428569</v>
      </c>
      <c r="I121" s="108">
        <f t="shared" si="7"/>
        <v>745589.28571428568</v>
      </c>
      <c r="J121" s="105" t="s">
        <v>110</v>
      </c>
      <c r="K121" s="105" t="s">
        <v>32</v>
      </c>
      <c r="L121" s="124"/>
    </row>
    <row r="122" spans="1:18" s="77" customFormat="1" ht="36" customHeight="1" x14ac:dyDescent="0.2">
      <c r="A122" s="107">
        <v>26</v>
      </c>
      <c r="B122" s="121" t="s">
        <v>129</v>
      </c>
      <c r="C122" s="79" t="s">
        <v>139</v>
      </c>
      <c r="D122" s="79" t="s">
        <v>44</v>
      </c>
      <c r="E122" s="74" t="s">
        <v>26</v>
      </c>
      <c r="F122" s="74" t="s">
        <v>45</v>
      </c>
      <c r="G122" s="126">
        <v>5</v>
      </c>
      <c r="H122" s="127">
        <f>10180/1.12</f>
        <v>9089.2857142857138</v>
      </c>
      <c r="I122" s="108">
        <f t="shared" si="7"/>
        <v>45446.428571428565</v>
      </c>
      <c r="J122" s="105" t="s">
        <v>110</v>
      </c>
      <c r="K122" s="105" t="s">
        <v>32</v>
      </c>
      <c r="L122" s="124"/>
    </row>
    <row r="123" spans="1:18" s="77" customFormat="1" ht="45" x14ac:dyDescent="0.2">
      <c r="A123" s="107">
        <v>27</v>
      </c>
      <c r="B123" s="121" t="s">
        <v>130</v>
      </c>
      <c r="C123" s="79" t="s">
        <v>139</v>
      </c>
      <c r="D123" s="79" t="s">
        <v>44</v>
      </c>
      <c r="E123" s="74" t="s">
        <v>26</v>
      </c>
      <c r="F123" s="74" t="s">
        <v>45</v>
      </c>
      <c r="G123" s="126">
        <v>50</v>
      </c>
      <c r="H123" s="127">
        <f>20730/1.12</f>
        <v>18508.928571428569</v>
      </c>
      <c r="I123" s="108">
        <f t="shared" si="7"/>
        <v>925446.42857142841</v>
      </c>
      <c r="J123" s="105" t="s">
        <v>110</v>
      </c>
      <c r="K123" s="105" t="s">
        <v>32</v>
      </c>
      <c r="L123" s="76"/>
    </row>
    <row r="124" spans="1:18" s="125" customFormat="1" ht="45" x14ac:dyDescent="0.2">
      <c r="A124" s="107">
        <v>28</v>
      </c>
      <c r="B124" s="121" t="s">
        <v>131</v>
      </c>
      <c r="C124" s="79" t="s">
        <v>139</v>
      </c>
      <c r="D124" s="79" t="s">
        <v>44</v>
      </c>
      <c r="E124" s="74" t="s">
        <v>26</v>
      </c>
      <c r="F124" s="74" t="s">
        <v>45</v>
      </c>
      <c r="G124" s="126">
        <v>332</v>
      </c>
      <c r="H124" s="127">
        <f>6800/1.12</f>
        <v>6071.4285714285706</v>
      </c>
      <c r="I124" s="108">
        <f t="shared" si="7"/>
        <v>2015714.2857142854</v>
      </c>
      <c r="J124" s="105" t="s">
        <v>110</v>
      </c>
      <c r="K124" s="105" t="s">
        <v>32</v>
      </c>
      <c r="L124" s="76"/>
    </row>
    <row r="125" spans="1:18" s="125" customFormat="1" ht="45" x14ac:dyDescent="0.2">
      <c r="A125" s="107">
        <v>29</v>
      </c>
      <c r="B125" s="121" t="s">
        <v>132</v>
      </c>
      <c r="C125" s="79" t="s">
        <v>139</v>
      </c>
      <c r="D125" s="79" t="s">
        <v>44</v>
      </c>
      <c r="E125" s="74" t="s">
        <v>26</v>
      </c>
      <c r="F125" s="74" t="s">
        <v>45</v>
      </c>
      <c r="G125" s="126">
        <v>5</v>
      </c>
      <c r="H125" s="127">
        <f>9785/1.12</f>
        <v>8736.6071428571413</v>
      </c>
      <c r="I125" s="108">
        <f t="shared" si="7"/>
        <v>43683.03571428571</v>
      </c>
      <c r="J125" s="105" t="s">
        <v>110</v>
      </c>
      <c r="K125" s="105" t="s">
        <v>32</v>
      </c>
      <c r="L125" s="124"/>
      <c r="M125" s="77"/>
      <c r="N125" s="77"/>
      <c r="O125" s="77"/>
      <c r="P125" s="77"/>
      <c r="Q125" s="77"/>
      <c r="R125" s="77"/>
    </row>
    <row r="126" spans="1:18" s="77" customFormat="1" ht="45" x14ac:dyDescent="0.2">
      <c r="A126" s="107">
        <v>30</v>
      </c>
      <c r="B126" s="121" t="s">
        <v>133</v>
      </c>
      <c r="C126" s="79" t="s">
        <v>139</v>
      </c>
      <c r="D126" s="79" t="s">
        <v>44</v>
      </c>
      <c r="E126" s="74" t="s">
        <v>26</v>
      </c>
      <c r="F126" s="74" t="s">
        <v>45</v>
      </c>
      <c r="G126" s="126">
        <v>264</v>
      </c>
      <c r="H126" s="128">
        <f>2670/1.12</f>
        <v>2383.9285714285711</v>
      </c>
      <c r="I126" s="108">
        <f t="shared" si="7"/>
        <v>629357.14285714272</v>
      </c>
      <c r="J126" s="105" t="s">
        <v>110</v>
      </c>
      <c r="K126" s="105" t="s">
        <v>32</v>
      </c>
      <c r="L126" s="124"/>
    </row>
    <row r="127" spans="1:18" s="125" customFormat="1" ht="45" x14ac:dyDescent="0.2">
      <c r="A127" s="107">
        <v>35</v>
      </c>
      <c r="B127" s="121" t="s">
        <v>134</v>
      </c>
      <c r="C127" s="79" t="s">
        <v>139</v>
      </c>
      <c r="D127" s="79" t="s">
        <v>44</v>
      </c>
      <c r="E127" s="74" t="s">
        <v>26</v>
      </c>
      <c r="F127" s="74" t="s">
        <v>45</v>
      </c>
      <c r="G127" s="126">
        <v>4</v>
      </c>
      <c r="H127" s="127">
        <f>46640/1.12</f>
        <v>41642.857142857138</v>
      </c>
      <c r="I127" s="108">
        <f t="shared" si="7"/>
        <v>166571.42857142855</v>
      </c>
      <c r="J127" s="105" t="s">
        <v>110</v>
      </c>
      <c r="K127" s="105" t="s">
        <v>32</v>
      </c>
      <c r="L127" s="76"/>
      <c r="M127" s="77"/>
      <c r="N127" s="77"/>
      <c r="O127" s="77"/>
      <c r="P127" s="77"/>
      <c r="Q127" s="77"/>
      <c r="R127" s="77"/>
    </row>
    <row r="128" spans="1:18" s="125" customFormat="1" ht="45" x14ac:dyDescent="0.2">
      <c r="A128" s="107">
        <v>36</v>
      </c>
      <c r="B128" s="121" t="s">
        <v>135</v>
      </c>
      <c r="C128" s="79" t="s">
        <v>139</v>
      </c>
      <c r="D128" s="79" t="s">
        <v>44</v>
      </c>
      <c r="E128" s="74" t="s">
        <v>26</v>
      </c>
      <c r="F128" s="74" t="s">
        <v>45</v>
      </c>
      <c r="G128" s="126">
        <v>2</v>
      </c>
      <c r="H128" s="127">
        <f>6110/1.12</f>
        <v>5455.3571428571422</v>
      </c>
      <c r="I128" s="108">
        <f t="shared" si="7"/>
        <v>10910.714285714284</v>
      </c>
      <c r="J128" s="105" t="s">
        <v>110</v>
      </c>
      <c r="K128" s="105" t="s">
        <v>32</v>
      </c>
      <c r="L128" s="76"/>
      <c r="M128" s="77"/>
      <c r="N128" s="77"/>
      <c r="O128" s="77"/>
      <c r="P128" s="77"/>
      <c r="Q128" s="77"/>
      <c r="R128" s="77"/>
    </row>
    <row r="129" spans="1:18" s="77" customFormat="1" ht="35.25" customHeight="1" x14ac:dyDescent="0.2">
      <c r="A129" s="107">
        <v>37</v>
      </c>
      <c r="B129" s="121" t="s">
        <v>136</v>
      </c>
      <c r="C129" s="79" t="s">
        <v>139</v>
      </c>
      <c r="D129" s="79" t="s">
        <v>44</v>
      </c>
      <c r="E129" s="74" t="s">
        <v>26</v>
      </c>
      <c r="F129" s="74" t="s">
        <v>45</v>
      </c>
      <c r="G129" s="126">
        <v>300</v>
      </c>
      <c r="H129" s="127">
        <f>5000/1.12</f>
        <v>4464.2857142857138</v>
      </c>
      <c r="I129" s="108">
        <f t="shared" si="7"/>
        <v>1339285.7142857141</v>
      </c>
      <c r="J129" s="105" t="s">
        <v>110</v>
      </c>
      <c r="K129" s="105" t="s">
        <v>32</v>
      </c>
      <c r="L129" s="76"/>
    </row>
    <row r="130" spans="1:18" s="125" customFormat="1" ht="45" x14ac:dyDescent="0.2">
      <c r="A130" s="107">
        <v>38</v>
      </c>
      <c r="B130" s="121" t="s">
        <v>137</v>
      </c>
      <c r="C130" s="79" t="s">
        <v>139</v>
      </c>
      <c r="D130" s="79" t="s">
        <v>44</v>
      </c>
      <c r="E130" s="74" t="s">
        <v>26</v>
      </c>
      <c r="F130" s="74" t="s">
        <v>45</v>
      </c>
      <c r="G130" s="126">
        <v>16</v>
      </c>
      <c r="H130" s="127">
        <f>4670/1.12</f>
        <v>4169.6428571428569</v>
      </c>
      <c r="I130" s="108">
        <f t="shared" si="7"/>
        <v>66714.28571428571</v>
      </c>
      <c r="J130" s="105" t="s">
        <v>110</v>
      </c>
      <c r="K130" s="105" t="s">
        <v>32</v>
      </c>
      <c r="L130" s="76"/>
      <c r="M130" s="77"/>
      <c r="N130" s="77"/>
      <c r="O130" s="77"/>
      <c r="P130" s="77"/>
      <c r="Q130" s="77"/>
      <c r="R130" s="77"/>
    </row>
    <row r="131" spans="1:18" s="77" customFormat="1" ht="35.25" customHeight="1" x14ac:dyDescent="0.2">
      <c r="A131" s="107">
        <v>39</v>
      </c>
      <c r="B131" s="123" t="s">
        <v>138</v>
      </c>
      <c r="C131" s="79" t="s">
        <v>139</v>
      </c>
      <c r="D131" s="79" t="s">
        <v>44</v>
      </c>
      <c r="E131" s="74" t="s">
        <v>26</v>
      </c>
      <c r="F131" s="74" t="s">
        <v>45</v>
      </c>
      <c r="G131" s="74">
        <v>2</v>
      </c>
      <c r="H131" s="122">
        <v>6000</v>
      </c>
      <c r="I131" s="108">
        <f t="shared" si="7"/>
        <v>12000</v>
      </c>
      <c r="J131" s="105" t="s">
        <v>110</v>
      </c>
      <c r="K131" s="105" t="s">
        <v>32</v>
      </c>
      <c r="L131" s="76"/>
    </row>
    <row r="132" spans="1:18" s="39" customFormat="1" ht="33" customHeight="1" x14ac:dyDescent="0.2">
      <c r="A132" s="129"/>
      <c r="B132" s="130" t="s">
        <v>140</v>
      </c>
      <c r="C132" s="79" t="s">
        <v>139</v>
      </c>
      <c r="D132" s="79" t="s">
        <v>44</v>
      </c>
      <c r="E132" s="74" t="s">
        <v>26</v>
      </c>
      <c r="F132" s="74" t="s">
        <v>45</v>
      </c>
      <c r="G132" s="131">
        <v>332</v>
      </c>
      <c r="H132" s="132">
        <v>3080</v>
      </c>
      <c r="I132" s="132">
        <f>H132*G132</f>
        <v>1022560</v>
      </c>
      <c r="J132" s="105" t="s">
        <v>110</v>
      </c>
      <c r="K132" s="105" t="s">
        <v>32</v>
      </c>
    </row>
    <row r="133" spans="1:18" s="61" customFormat="1" ht="28.5" customHeight="1" x14ac:dyDescent="0.2">
      <c r="A133" s="207" t="s">
        <v>141</v>
      </c>
      <c r="B133" s="208"/>
      <c r="C133" s="208"/>
      <c r="D133" s="208"/>
      <c r="E133" s="208"/>
      <c r="F133" s="208"/>
      <c r="G133" s="208"/>
      <c r="H133" s="208"/>
      <c r="I133" s="208"/>
      <c r="J133" s="208"/>
      <c r="K133" s="209"/>
      <c r="L133" s="60"/>
      <c r="M133" s="60"/>
    </row>
    <row r="134" spans="1:18" s="70" customFormat="1" ht="45" x14ac:dyDescent="0.2">
      <c r="A134" s="107">
        <v>6</v>
      </c>
      <c r="B134" s="133" t="s">
        <v>142</v>
      </c>
      <c r="C134" s="79" t="s">
        <v>43</v>
      </c>
      <c r="D134" s="79" t="s">
        <v>44</v>
      </c>
      <c r="E134" s="74" t="s">
        <v>26</v>
      </c>
      <c r="F134" s="74" t="s">
        <v>46</v>
      </c>
      <c r="G134" s="74">
        <v>464</v>
      </c>
      <c r="H134" s="137">
        <f>1100/1.12</f>
        <v>982.142857142857</v>
      </c>
      <c r="I134" s="134">
        <f>H134*G134</f>
        <v>455714.28571428562</v>
      </c>
      <c r="J134" s="105" t="s">
        <v>98</v>
      </c>
      <c r="K134" s="105" t="s">
        <v>32</v>
      </c>
      <c r="L134" s="60"/>
    </row>
    <row r="135" spans="1:18" s="70" customFormat="1" ht="45" x14ac:dyDescent="0.2">
      <c r="A135" s="107">
        <v>7</v>
      </c>
      <c r="B135" s="133" t="s">
        <v>143</v>
      </c>
      <c r="C135" s="79" t="s">
        <v>43</v>
      </c>
      <c r="D135" s="79" t="s">
        <v>44</v>
      </c>
      <c r="E135" s="74" t="s">
        <v>26</v>
      </c>
      <c r="F135" s="74" t="s">
        <v>46</v>
      </c>
      <c r="G135" s="74">
        <v>464</v>
      </c>
      <c r="H135" s="137">
        <f>1680/1.12</f>
        <v>1499.9999999999998</v>
      </c>
      <c r="I135" s="134">
        <f t="shared" ref="I135:I144" si="8">H135*G135</f>
        <v>695999.99999999988</v>
      </c>
      <c r="J135" s="105" t="s">
        <v>98</v>
      </c>
      <c r="K135" s="105" t="s">
        <v>32</v>
      </c>
      <c r="L135" s="60"/>
    </row>
    <row r="136" spans="1:18" s="70" customFormat="1" ht="45" x14ac:dyDescent="0.2">
      <c r="A136" s="107">
        <v>9</v>
      </c>
      <c r="B136" s="133" t="s">
        <v>144</v>
      </c>
      <c r="C136" s="79" t="s">
        <v>43</v>
      </c>
      <c r="D136" s="79" t="s">
        <v>44</v>
      </c>
      <c r="E136" s="74" t="s">
        <v>26</v>
      </c>
      <c r="F136" s="74" t="s">
        <v>46</v>
      </c>
      <c r="G136" s="74">
        <v>464</v>
      </c>
      <c r="H136" s="137">
        <f>900/1.12</f>
        <v>803.57142857142844</v>
      </c>
      <c r="I136" s="134">
        <f t="shared" si="8"/>
        <v>372857.14285714278</v>
      </c>
      <c r="J136" s="105" t="s">
        <v>98</v>
      </c>
      <c r="K136" s="105" t="s">
        <v>32</v>
      </c>
      <c r="L136" s="60"/>
    </row>
    <row r="137" spans="1:18" s="70" customFormat="1" ht="45" x14ac:dyDescent="0.2">
      <c r="A137" s="107">
        <v>16</v>
      </c>
      <c r="B137" s="133" t="s">
        <v>145</v>
      </c>
      <c r="C137" s="79" t="s">
        <v>43</v>
      </c>
      <c r="D137" s="79" t="s">
        <v>44</v>
      </c>
      <c r="E137" s="74" t="s">
        <v>26</v>
      </c>
      <c r="F137" s="74" t="s">
        <v>46</v>
      </c>
      <c r="G137" s="74">
        <v>464</v>
      </c>
      <c r="H137" s="137">
        <f>950/1.12</f>
        <v>848.21428571428567</v>
      </c>
      <c r="I137" s="134">
        <f t="shared" si="8"/>
        <v>393571.42857142852</v>
      </c>
      <c r="J137" s="105" t="s">
        <v>98</v>
      </c>
      <c r="K137" s="105" t="s">
        <v>32</v>
      </c>
      <c r="L137" s="60"/>
    </row>
    <row r="138" spans="1:18" s="70" customFormat="1" ht="45" x14ac:dyDescent="0.2">
      <c r="A138" s="107">
        <v>18</v>
      </c>
      <c r="B138" s="133" t="s">
        <v>146</v>
      </c>
      <c r="C138" s="79" t="s">
        <v>43</v>
      </c>
      <c r="D138" s="79" t="s">
        <v>44</v>
      </c>
      <c r="E138" s="74" t="s">
        <v>26</v>
      </c>
      <c r="F138" s="74" t="s">
        <v>46</v>
      </c>
      <c r="G138" s="74">
        <v>3920</v>
      </c>
      <c r="H138" s="137">
        <f>800/1.12</f>
        <v>714.28571428571422</v>
      </c>
      <c r="I138" s="134">
        <f t="shared" si="8"/>
        <v>2799999.9999999995</v>
      </c>
      <c r="J138" s="105" t="s">
        <v>98</v>
      </c>
      <c r="K138" s="105" t="s">
        <v>32</v>
      </c>
      <c r="L138" s="60"/>
    </row>
    <row r="139" spans="1:18" s="70" customFormat="1" ht="45" x14ac:dyDescent="0.2">
      <c r="A139" s="107">
        <v>22</v>
      </c>
      <c r="B139" s="133" t="s">
        <v>147</v>
      </c>
      <c r="C139" s="79" t="s">
        <v>43</v>
      </c>
      <c r="D139" s="79" t="s">
        <v>44</v>
      </c>
      <c r="E139" s="74" t="s">
        <v>26</v>
      </c>
      <c r="F139" s="74" t="s">
        <v>46</v>
      </c>
      <c r="G139" s="74">
        <v>758</v>
      </c>
      <c r="H139" s="137">
        <f>450/1.12</f>
        <v>401.78571428571422</v>
      </c>
      <c r="I139" s="134">
        <f t="shared" si="8"/>
        <v>304553.57142857136</v>
      </c>
      <c r="J139" s="105" t="s">
        <v>98</v>
      </c>
      <c r="K139" s="105" t="s">
        <v>32</v>
      </c>
      <c r="L139" s="60"/>
    </row>
    <row r="140" spans="1:18" s="70" customFormat="1" ht="45" x14ac:dyDescent="0.2">
      <c r="A140" s="107">
        <v>23</v>
      </c>
      <c r="B140" s="135" t="s">
        <v>148</v>
      </c>
      <c r="C140" s="79" t="s">
        <v>43</v>
      </c>
      <c r="D140" s="79" t="s">
        <v>44</v>
      </c>
      <c r="E140" s="74" t="s">
        <v>26</v>
      </c>
      <c r="F140" s="74" t="s">
        <v>46</v>
      </c>
      <c r="G140" s="74">
        <v>21</v>
      </c>
      <c r="H140" s="137">
        <f>7500/1.12</f>
        <v>6696.4285714285706</v>
      </c>
      <c r="I140" s="134">
        <f t="shared" si="8"/>
        <v>140624.99999999997</v>
      </c>
      <c r="J140" s="105" t="s">
        <v>98</v>
      </c>
      <c r="K140" s="105" t="s">
        <v>32</v>
      </c>
      <c r="L140" s="60"/>
    </row>
    <row r="141" spans="1:18" s="70" customFormat="1" ht="45" x14ac:dyDescent="0.2">
      <c r="A141" s="107">
        <v>24</v>
      </c>
      <c r="B141" s="135" t="s">
        <v>149</v>
      </c>
      <c r="C141" s="79" t="s">
        <v>43</v>
      </c>
      <c r="D141" s="79" t="s">
        <v>44</v>
      </c>
      <c r="E141" s="74" t="s">
        <v>26</v>
      </c>
      <c r="F141" s="74" t="s">
        <v>46</v>
      </c>
      <c r="G141" s="74">
        <v>512</v>
      </c>
      <c r="H141" s="137">
        <f>400/1.12</f>
        <v>357.14285714285711</v>
      </c>
      <c r="I141" s="134">
        <f t="shared" si="8"/>
        <v>182857.14285714284</v>
      </c>
      <c r="J141" s="105" t="s">
        <v>98</v>
      </c>
      <c r="K141" s="105" t="s">
        <v>32</v>
      </c>
      <c r="L141" s="60"/>
    </row>
    <row r="142" spans="1:18" s="70" customFormat="1" ht="45" x14ac:dyDescent="0.2">
      <c r="A142" s="107">
        <v>26</v>
      </c>
      <c r="B142" s="133" t="s">
        <v>150</v>
      </c>
      <c r="C142" s="79" t="s">
        <v>43</v>
      </c>
      <c r="D142" s="79" t="s">
        <v>44</v>
      </c>
      <c r="E142" s="74" t="s">
        <v>26</v>
      </c>
      <c r="F142" s="74" t="s">
        <v>46</v>
      </c>
      <c r="G142" s="74">
        <v>122</v>
      </c>
      <c r="H142" s="137">
        <f>1300/1.12</f>
        <v>1160.7142857142856</v>
      </c>
      <c r="I142" s="134">
        <f t="shared" si="8"/>
        <v>141607.14285714284</v>
      </c>
      <c r="J142" s="105" t="s">
        <v>98</v>
      </c>
      <c r="K142" s="105" t="s">
        <v>32</v>
      </c>
      <c r="L142" s="60"/>
    </row>
    <row r="143" spans="1:18" s="70" customFormat="1" ht="45" x14ac:dyDescent="0.2">
      <c r="A143" s="107">
        <v>28</v>
      </c>
      <c r="B143" s="136" t="s">
        <v>151</v>
      </c>
      <c r="C143" s="79" t="s">
        <v>43</v>
      </c>
      <c r="D143" s="79" t="s">
        <v>44</v>
      </c>
      <c r="E143" s="74" t="s">
        <v>26</v>
      </c>
      <c r="F143" s="74" t="s">
        <v>46</v>
      </c>
      <c r="G143" s="74">
        <v>1010</v>
      </c>
      <c r="H143" s="137">
        <f>250/1.12</f>
        <v>223.21428571428569</v>
      </c>
      <c r="I143" s="134">
        <f t="shared" si="8"/>
        <v>225446.42857142855</v>
      </c>
      <c r="J143" s="105" t="s">
        <v>98</v>
      </c>
      <c r="K143" s="105" t="s">
        <v>32</v>
      </c>
      <c r="L143" s="60"/>
    </row>
    <row r="144" spans="1:18" s="70" customFormat="1" ht="45" x14ac:dyDescent="0.2">
      <c r="A144" s="107">
        <v>30</v>
      </c>
      <c r="B144" s="136" t="s">
        <v>152</v>
      </c>
      <c r="C144" s="79" t="s">
        <v>43</v>
      </c>
      <c r="D144" s="79" t="s">
        <v>44</v>
      </c>
      <c r="E144" s="74" t="s">
        <v>26</v>
      </c>
      <c r="F144" s="74" t="s">
        <v>46</v>
      </c>
      <c r="G144" s="74">
        <v>670</v>
      </c>
      <c r="H144" s="137">
        <f>450/1.12</f>
        <v>401.78571428571422</v>
      </c>
      <c r="I144" s="134">
        <f t="shared" si="8"/>
        <v>269196.42857142852</v>
      </c>
      <c r="J144" s="105" t="s">
        <v>98</v>
      </c>
      <c r="K144" s="105" t="s">
        <v>32</v>
      </c>
      <c r="L144" s="60"/>
    </row>
    <row r="145" spans="1:13" s="61" customFormat="1" ht="28.5" customHeight="1" x14ac:dyDescent="0.2">
      <c r="A145" s="207" t="s">
        <v>153</v>
      </c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60"/>
      <c r="M145" s="60"/>
    </row>
    <row r="146" spans="1:13" s="70" customFormat="1" ht="45" x14ac:dyDescent="0.2">
      <c r="A146" s="107">
        <v>1</v>
      </c>
      <c r="B146" s="138" t="s">
        <v>154</v>
      </c>
      <c r="C146" s="79" t="s">
        <v>43</v>
      </c>
      <c r="D146" s="79" t="s">
        <v>44</v>
      </c>
      <c r="E146" s="74" t="s">
        <v>26</v>
      </c>
      <c r="F146" s="74" t="s">
        <v>155</v>
      </c>
      <c r="G146" s="139">
        <v>35148</v>
      </c>
      <c r="H146" s="139">
        <v>467</v>
      </c>
      <c r="I146" s="140">
        <f>H146*G146</f>
        <v>16414116</v>
      </c>
      <c r="J146" s="105" t="s">
        <v>110</v>
      </c>
      <c r="K146" s="105" t="s">
        <v>32</v>
      </c>
      <c r="L146" s="60"/>
    </row>
    <row r="147" spans="1:13" s="61" customFormat="1" ht="28.5" customHeight="1" x14ac:dyDescent="0.2">
      <c r="A147" s="62" t="s">
        <v>156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60"/>
      <c r="M147" s="60"/>
    </row>
    <row r="148" spans="1:13" s="39" customFormat="1" ht="48" customHeight="1" x14ac:dyDescent="0.2">
      <c r="A148" s="129"/>
      <c r="B148" s="143" t="s">
        <v>158</v>
      </c>
      <c r="C148" s="144" t="s">
        <v>157</v>
      </c>
      <c r="D148" s="79" t="s">
        <v>44</v>
      </c>
      <c r="E148" s="74" t="s">
        <v>26</v>
      </c>
      <c r="F148" s="131" t="s">
        <v>46</v>
      </c>
      <c r="G148" s="131">
        <v>1</v>
      </c>
      <c r="H148" s="132">
        <v>43725</v>
      </c>
      <c r="I148" s="132">
        <v>43725</v>
      </c>
      <c r="J148" s="145" t="s">
        <v>159</v>
      </c>
      <c r="K148" s="146" t="s">
        <v>160</v>
      </c>
    </row>
    <row r="149" spans="1:13" s="61" customFormat="1" ht="28.5" customHeight="1" x14ac:dyDescent="0.2">
      <c r="A149" s="141" t="s">
        <v>161</v>
      </c>
      <c r="B149" s="142"/>
      <c r="C149" s="62"/>
      <c r="D149" s="178"/>
      <c r="E149" s="178"/>
      <c r="F149" s="178"/>
      <c r="G149" s="178"/>
      <c r="H149" s="178"/>
      <c r="I149" s="178"/>
      <c r="J149" s="178"/>
      <c r="K149" s="178"/>
      <c r="L149" s="60"/>
      <c r="M149" s="60"/>
    </row>
    <row r="150" spans="1:13" s="39" customFormat="1" ht="48" customHeight="1" x14ac:dyDescent="0.25">
      <c r="A150" s="103"/>
      <c r="B150" s="177" t="s">
        <v>162</v>
      </c>
      <c r="C150" s="144" t="s">
        <v>157</v>
      </c>
      <c r="D150" s="79" t="s">
        <v>44</v>
      </c>
      <c r="E150" s="74" t="s">
        <v>26</v>
      </c>
      <c r="F150" s="131" t="s">
        <v>46</v>
      </c>
      <c r="G150" s="131">
        <v>1</v>
      </c>
      <c r="H150" s="132">
        <v>80750</v>
      </c>
      <c r="I150" s="132">
        <v>80750</v>
      </c>
      <c r="J150" s="105" t="s">
        <v>98</v>
      </c>
      <c r="K150" s="146" t="s">
        <v>160</v>
      </c>
    </row>
    <row r="151" spans="1:13" s="39" customFormat="1" ht="48" customHeight="1" x14ac:dyDescent="0.25">
      <c r="A151" s="168"/>
      <c r="B151" s="169"/>
      <c r="C151" s="170"/>
      <c r="D151" s="171"/>
      <c r="E151" s="172"/>
      <c r="F151" s="173"/>
      <c r="G151" s="173"/>
      <c r="H151" s="174"/>
      <c r="I151" s="174"/>
      <c r="J151" s="175"/>
      <c r="K151" s="176"/>
    </row>
    <row r="152" spans="1:13" s="39" customFormat="1" ht="30.75" customHeight="1" x14ac:dyDescent="0.25">
      <c r="A152" s="41"/>
      <c r="B152" s="167" t="s">
        <v>34</v>
      </c>
      <c r="C152" s="43"/>
      <c r="D152" s="38"/>
      <c r="E152" s="43"/>
      <c r="F152" s="42"/>
      <c r="G152" s="42"/>
      <c r="H152" s="44"/>
      <c r="I152" s="44"/>
      <c r="J152" s="147"/>
      <c r="K152" s="148"/>
    </row>
    <row r="153" spans="1:13" s="39" customFormat="1" ht="30.75" customHeight="1" x14ac:dyDescent="0.25">
      <c r="A153" s="41"/>
      <c r="B153" s="45" t="s">
        <v>37</v>
      </c>
      <c r="C153" s="43"/>
      <c r="D153" s="38"/>
      <c r="E153" s="43"/>
      <c r="F153" s="42"/>
      <c r="G153" s="42"/>
      <c r="H153" s="44"/>
      <c r="I153" s="44"/>
      <c r="J153" s="147"/>
      <c r="K153" s="148"/>
    </row>
    <row r="154" spans="1:13" s="39" customFormat="1" ht="30.75" customHeight="1" x14ac:dyDescent="0.25">
      <c r="A154" s="41"/>
      <c r="B154" s="40"/>
      <c r="C154" s="43"/>
      <c r="D154" s="38"/>
      <c r="E154" s="43"/>
      <c r="F154" s="42"/>
      <c r="G154" s="42"/>
      <c r="H154" s="44"/>
      <c r="I154" s="44"/>
      <c r="J154" s="147"/>
      <c r="K154" s="148"/>
    </row>
    <row r="155" spans="1:13" s="39" customFormat="1" ht="30.75" customHeight="1" x14ac:dyDescent="0.25">
      <c r="A155" s="41"/>
      <c r="B155" s="40"/>
      <c r="C155" s="43"/>
      <c r="D155" s="38"/>
      <c r="E155" s="43"/>
      <c r="F155" s="42"/>
      <c r="G155" s="42"/>
      <c r="H155" s="44"/>
      <c r="I155" s="44"/>
      <c r="J155" s="147"/>
      <c r="K155" s="148"/>
    </row>
  </sheetData>
  <mergeCells count="14">
    <mergeCell ref="A133:K133"/>
    <mergeCell ref="A1:K3"/>
    <mergeCell ref="A145:K145"/>
    <mergeCell ref="A104:K104"/>
    <mergeCell ref="A102:K102"/>
    <mergeCell ref="A98:K98"/>
    <mergeCell ref="A84:K84"/>
    <mergeCell ref="A60:K60"/>
    <mergeCell ref="A53:K53"/>
    <mergeCell ref="A52:K52"/>
    <mergeCell ref="A15:K15"/>
    <mergeCell ref="A7:K7"/>
    <mergeCell ref="A6:K6"/>
    <mergeCell ref="A88:K88"/>
  </mergeCells>
  <printOptions horizontalCentered="1"/>
  <pageMargins left="0" right="0" top="0.19685039370078741" bottom="0" header="0.19685039370078741" footer="0"/>
  <pageSetup paperSize="9" scale="10" fitToHeight="0" orientation="landscape" r:id="rId1"/>
  <rowBreaks count="3" manualBreakCount="3">
    <brk id="62" max="11140" man="1"/>
    <brk id="120" max="11140" man="1"/>
    <brk id="136" max="11140" man="1"/>
  </rowBreaks>
  <colBreaks count="1" manualBreakCount="1">
    <brk id="12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перечень</vt:lpstr>
      <vt:lpstr>ГПЗ (05.05.22)</vt:lpstr>
      <vt:lpstr>'ГПЗ (05.05.22)'!Заголовки_для_печати</vt:lpstr>
      <vt:lpstr>'ГПЗ (05.05.22)'!Область_печати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Адилет Жиенбеков</cp:lastModifiedBy>
  <cp:lastPrinted>2022-08-04T09:36:43Z</cp:lastPrinted>
  <dcterms:created xsi:type="dcterms:W3CDTF">1996-10-08T23:32:33Z</dcterms:created>
  <dcterms:modified xsi:type="dcterms:W3CDTF">2022-08-04T09:37:09Z</dcterms:modified>
</cp:coreProperties>
</file>